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285" windowWidth="19095" windowHeight="7635" activeTab="3"/>
  </bookViews>
  <sheets>
    <sheet name="Shennongjia" sheetId="2" r:id="rId1"/>
    <sheet name="Longqishan" sheetId="3" r:id="rId2"/>
    <sheet name="Griddata Shennongjia" sheetId="5" r:id="rId3"/>
    <sheet name="Griddata LongXi" sheetId="6" r:id="rId4"/>
  </sheets>
  <definedNames>
    <definedName name="_xlnm._FilterDatabase" localSheetId="1" hidden="1">Longqishan!$A$2:$AX$166</definedName>
    <definedName name="_xlnm._FilterDatabase" localSheetId="0" hidden="1">Shennongjia!$A$2:$BC$211</definedName>
  </definedNames>
  <calcPr calcId="145621"/>
</workbook>
</file>

<file path=xl/calcChain.xml><?xml version="1.0" encoding="utf-8"?>
<calcChain xmlns="http://schemas.openxmlformats.org/spreadsheetml/2006/main">
  <c r="F76" i="2" l="1"/>
  <c r="F69" i="2"/>
  <c r="F53" i="2"/>
  <c r="F39" i="2"/>
  <c r="F34" i="2"/>
  <c r="F24" i="2"/>
  <c r="G69" i="2"/>
  <c r="G175" i="3" l="1"/>
  <c r="N231" i="2"/>
  <c r="O231" i="2"/>
  <c r="P231" i="2"/>
  <c r="Q231" i="2"/>
  <c r="R231" i="2"/>
  <c r="S231" i="2"/>
  <c r="T231" i="2"/>
  <c r="U231" i="2"/>
  <c r="V231" i="2"/>
  <c r="W231" i="2"/>
  <c r="X231" i="2"/>
  <c r="Y231" i="2"/>
  <c r="Z231" i="2"/>
  <c r="AA231" i="2"/>
  <c r="AB231" i="2"/>
  <c r="AC231" i="2"/>
  <c r="AD231" i="2"/>
  <c r="AE231" i="2"/>
  <c r="AF231" i="2"/>
  <c r="AG231" i="2"/>
  <c r="AH231" i="2"/>
  <c r="AI231" i="2"/>
  <c r="AJ231" i="2"/>
  <c r="AK231" i="2"/>
  <c r="AL231" i="2"/>
  <c r="AM231" i="2"/>
  <c r="AN231" i="2"/>
  <c r="AO231" i="2"/>
  <c r="AP231" i="2"/>
  <c r="AQ231" i="2"/>
  <c r="AR231" i="2"/>
  <c r="AS231" i="2"/>
  <c r="AT231" i="2"/>
  <c r="AU231" i="2"/>
  <c r="AV231" i="2"/>
  <c r="AW231" i="2"/>
  <c r="AX231" i="2"/>
  <c r="AY231" i="2"/>
  <c r="AZ231" i="2"/>
  <c r="BA231" i="2"/>
  <c r="BB231" i="2"/>
  <c r="AA182" i="3"/>
  <c r="Z182" i="3"/>
  <c r="BB230" i="2"/>
  <c r="N230" i="2"/>
  <c r="O230" i="2"/>
  <c r="P230" i="2"/>
  <c r="Q230" i="2"/>
  <c r="R230" i="2"/>
  <c r="S230" i="2"/>
  <c r="T230" i="2"/>
  <c r="U230" i="2"/>
  <c r="V230" i="2"/>
  <c r="W230" i="2"/>
  <c r="X230" i="2"/>
  <c r="Y230" i="2"/>
  <c r="Z230" i="2"/>
  <c r="AA230" i="2"/>
  <c r="AB230" i="2"/>
  <c r="AC230" i="2"/>
  <c r="AD230" i="2"/>
  <c r="AE230" i="2"/>
  <c r="AF230" i="2"/>
  <c r="AG230" i="2"/>
  <c r="AH230" i="2"/>
  <c r="AI230" i="2"/>
  <c r="AJ230" i="2"/>
  <c r="AK230" i="2"/>
  <c r="AL230" i="2"/>
  <c r="AM230" i="2"/>
  <c r="AN230" i="2"/>
  <c r="AO230" i="2"/>
  <c r="AP230" i="2"/>
  <c r="AQ230" i="2"/>
  <c r="AR230" i="2"/>
  <c r="AS230" i="2"/>
  <c r="AT230" i="2"/>
  <c r="AU230" i="2"/>
  <c r="AV230" i="2"/>
  <c r="AW230" i="2"/>
  <c r="AX230" i="2"/>
  <c r="AY230" i="2"/>
  <c r="AZ230" i="2"/>
  <c r="BA230" i="2"/>
  <c r="D3" i="2"/>
  <c r="D4" i="2"/>
  <c r="D6" i="2"/>
  <c r="D7" i="2"/>
  <c r="D8" i="2"/>
  <c r="D9" i="2"/>
  <c r="D10" i="2"/>
  <c r="D11" i="2"/>
  <c r="D12" i="2"/>
  <c r="D13" i="2"/>
  <c r="D14" i="2"/>
  <c r="D15" i="2"/>
  <c r="D16" i="2"/>
  <c r="D18" i="2"/>
  <c r="D19" i="2"/>
  <c r="D20" i="2"/>
  <c r="D21" i="2"/>
  <c r="D24" i="2"/>
  <c r="D25" i="2"/>
  <c r="D28" i="2"/>
  <c r="D30" i="2"/>
  <c r="D32" i="2"/>
  <c r="D33" i="2"/>
  <c r="D34" i="2"/>
  <c r="D36" i="2"/>
  <c r="D37" i="2"/>
  <c r="D39" i="2"/>
  <c r="D40" i="2"/>
  <c r="D41" i="2"/>
  <c r="D45" i="2"/>
  <c r="D47" i="2"/>
  <c r="D48" i="2"/>
  <c r="D49" i="2"/>
  <c r="D50" i="2"/>
  <c r="D51" i="2"/>
  <c r="D53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2" i="2"/>
  <c r="D73" i="2"/>
  <c r="D74" i="2"/>
  <c r="D75" i="2"/>
  <c r="D76" i="2"/>
  <c r="D78" i="2"/>
  <c r="D81" i="2"/>
  <c r="D82" i="2"/>
  <c r="D84" i="2"/>
  <c r="D85" i="2"/>
  <c r="D86" i="2"/>
  <c r="D87" i="2"/>
  <c r="D88" i="2"/>
  <c r="D89" i="2"/>
  <c r="D90" i="2"/>
  <c r="D92" i="2"/>
  <c r="D93" i="2"/>
  <c r="D95" i="2"/>
  <c r="D96" i="2"/>
  <c r="D100" i="2"/>
  <c r="D102" i="2"/>
  <c r="D103" i="2"/>
  <c r="D104" i="2"/>
  <c r="D105" i="2"/>
  <c r="D107" i="2"/>
  <c r="D108" i="2"/>
  <c r="D109" i="2"/>
  <c r="D110" i="2"/>
  <c r="D111" i="2"/>
  <c r="D112" i="2"/>
  <c r="D115" i="2"/>
  <c r="D116" i="2"/>
  <c r="D117" i="2"/>
  <c r="D118" i="2"/>
  <c r="D119" i="2"/>
  <c r="D120" i="2"/>
  <c r="D121" i="2"/>
  <c r="D122" i="2"/>
  <c r="D123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1" i="2"/>
  <c r="D142" i="2"/>
  <c r="D143" i="2"/>
  <c r="D144" i="2"/>
  <c r="D146" i="2"/>
  <c r="D147" i="2"/>
  <c r="D150" i="2"/>
  <c r="D151" i="2"/>
  <c r="D152" i="2"/>
  <c r="D153" i="2"/>
  <c r="D154" i="2"/>
  <c r="D155" i="2"/>
  <c r="D156" i="2"/>
  <c r="D157" i="2"/>
  <c r="D159" i="2"/>
  <c r="D160" i="2"/>
  <c r="D161" i="2"/>
  <c r="D162" i="2"/>
  <c r="D163" i="2"/>
  <c r="D164" i="2"/>
  <c r="D166" i="2"/>
  <c r="D168" i="2"/>
  <c r="D171" i="2"/>
  <c r="D173" i="2"/>
  <c r="D174" i="2"/>
  <c r="D175" i="2"/>
  <c r="D176" i="2"/>
  <c r="D177" i="2"/>
  <c r="D178" i="2"/>
  <c r="D179" i="2"/>
  <c r="D182" i="2"/>
  <c r="D184" i="2"/>
  <c r="D185" i="2"/>
  <c r="D187" i="2"/>
  <c r="D188" i="2"/>
  <c r="D189" i="2"/>
  <c r="D190" i="2"/>
  <c r="D192" i="2"/>
  <c r="D193" i="2"/>
  <c r="D196" i="2"/>
  <c r="D197" i="2"/>
  <c r="D198" i="2"/>
  <c r="D199" i="2"/>
  <c r="D201" i="2"/>
  <c r="D202" i="2"/>
  <c r="D203" i="2"/>
  <c r="D204" i="2"/>
  <c r="D205" i="2"/>
  <c r="D207" i="2"/>
  <c r="D208" i="2"/>
  <c r="D209" i="2"/>
  <c r="D210" i="2"/>
  <c r="D211" i="2"/>
  <c r="G176" i="3"/>
  <c r="H176" i="3"/>
  <c r="I176" i="3"/>
  <c r="J176" i="3"/>
  <c r="K176" i="3"/>
  <c r="L176" i="3"/>
  <c r="M176" i="3"/>
  <c r="N176" i="3"/>
  <c r="O176" i="3"/>
  <c r="P176" i="3"/>
  <c r="Q176" i="3"/>
  <c r="R176" i="3"/>
  <c r="S176" i="3"/>
  <c r="T176" i="3"/>
  <c r="U176" i="3"/>
  <c r="V176" i="3"/>
  <c r="W176" i="3"/>
  <c r="X176" i="3"/>
  <c r="Y176" i="3"/>
  <c r="Z176" i="3"/>
  <c r="AA176" i="3"/>
  <c r="AB176" i="3"/>
  <c r="AC176" i="3"/>
  <c r="AD176" i="3"/>
  <c r="AE176" i="3"/>
  <c r="AF176" i="3"/>
  <c r="AG176" i="3"/>
  <c r="AH176" i="3"/>
  <c r="AI176" i="3"/>
  <c r="AJ176" i="3"/>
  <c r="AK176" i="3"/>
  <c r="AL176" i="3"/>
  <c r="AM176" i="3"/>
  <c r="AN176" i="3"/>
  <c r="AO176" i="3"/>
  <c r="AP176" i="3"/>
  <c r="AQ176" i="3"/>
  <c r="AR176" i="3"/>
  <c r="AS176" i="3"/>
  <c r="AT176" i="3"/>
  <c r="AU176" i="3"/>
  <c r="E226" i="2"/>
  <c r="E225" i="2"/>
  <c r="N219" i="2"/>
  <c r="O219" i="2"/>
  <c r="P219" i="2"/>
  <c r="Q219" i="2"/>
  <c r="R219" i="2"/>
  <c r="S219" i="2"/>
  <c r="T219" i="2"/>
  <c r="U219" i="2"/>
  <c r="V219" i="2"/>
  <c r="W219" i="2"/>
  <c r="X219" i="2"/>
  <c r="Y219" i="2"/>
  <c r="Z219" i="2"/>
  <c r="AA219" i="2"/>
  <c r="AB219" i="2"/>
  <c r="AC219" i="2"/>
  <c r="AD219" i="2"/>
  <c r="AE219" i="2"/>
  <c r="AF219" i="2"/>
  <c r="AG219" i="2"/>
  <c r="AH219" i="2"/>
  <c r="AI219" i="2"/>
  <c r="AJ219" i="2"/>
  <c r="AK219" i="2"/>
  <c r="AL219" i="2"/>
  <c r="AM219" i="2"/>
  <c r="AN219" i="2"/>
  <c r="AO219" i="2"/>
  <c r="AP219" i="2"/>
  <c r="AQ219" i="2"/>
  <c r="AR219" i="2"/>
  <c r="AS219" i="2"/>
  <c r="AT219" i="2"/>
  <c r="AU219" i="2"/>
  <c r="AV219" i="2"/>
  <c r="AW219" i="2"/>
  <c r="AX219" i="2"/>
  <c r="AY219" i="2"/>
  <c r="AZ219" i="2"/>
  <c r="BA219" i="2"/>
  <c r="N220" i="2"/>
  <c r="AA177" i="3"/>
  <c r="AA175" i="3"/>
  <c r="AA174" i="3"/>
  <c r="AA173" i="3"/>
  <c r="B31" i="2"/>
  <c r="C31" i="2"/>
  <c r="BB85" i="2"/>
  <c r="BA85" i="2"/>
  <c r="AZ85" i="2"/>
  <c r="AY85" i="2"/>
  <c r="AX85" i="2"/>
  <c r="AW85" i="2"/>
  <c r="AV85" i="2"/>
  <c r="AU85" i="2"/>
  <c r="AT85" i="2"/>
  <c r="AS85" i="2"/>
  <c r="AR85" i="2"/>
  <c r="AQ85" i="2"/>
  <c r="AP85" i="2"/>
  <c r="AO85" i="2"/>
  <c r="AN85" i="2"/>
  <c r="AM85" i="2"/>
  <c r="AL85" i="2"/>
  <c r="AK85" i="2"/>
  <c r="AJ85" i="2"/>
  <c r="AI85" i="2"/>
  <c r="AH85" i="2"/>
  <c r="AG85" i="2"/>
  <c r="AF85" i="2"/>
  <c r="AE85" i="2"/>
  <c r="AD85" i="2"/>
  <c r="AC85" i="2"/>
  <c r="AB85" i="2"/>
  <c r="AA85" i="2"/>
  <c r="Z85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K41" i="2"/>
  <c r="L41" i="2"/>
  <c r="B42" i="2"/>
  <c r="C42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I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K4" i="2"/>
  <c r="B5" i="2"/>
  <c r="C5" i="2"/>
  <c r="AX224" i="2"/>
  <c r="AY224" i="2"/>
  <c r="AZ224" i="2"/>
  <c r="BA224" i="2"/>
  <c r="AW224" i="2"/>
  <c r="AV224" i="2"/>
  <c r="AU224" i="2"/>
  <c r="AT224" i="2"/>
  <c r="AS224" i="2"/>
  <c r="AR224" i="2"/>
  <c r="AQ224" i="2"/>
  <c r="AP224" i="2"/>
  <c r="AO224" i="2"/>
  <c r="AN224" i="2"/>
  <c r="AM224" i="2"/>
  <c r="AL224" i="2"/>
  <c r="AK224" i="2"/>
  <c r="AJ224" i="2"/>
  <c r="AI224" i="2"/>
  <c r="AH224" i="2"/>
  <c r="AG224" i="2"/>
  <c r="AF224" i="2"/>
  <c r="AE224" i="2"/>
  <c r="AD224" i="2"/>
  <c r="AB224" i="2"/>
  <c r="AC224" i="2"/>
  <c r="AA224" i="2"/>
  <c r="Z224" i="2"/>
  <c r="Y224" i="2"/>
  <c r="X224" i="2"/>
  <c r="W224" i="2"/>
  <c r="V224" i="2"/>
  <c r="U224" i="2"/>
  <c r="T224" i="2"/>
  <c r="S224" i="2"/>
  <c r="R224" i="2"/>
  <c r="N224" i="2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W173" i="3"/>
  <c r="X173" i="3"/>
  <c r="Y173" i="3"/>
  <c r="Z173" i="3"/>
  <c r="AB173" i="3"/>
  <c r="AC173" i="3"/>
  <c r="AD173" i="3"/>
  <c r="AE173" i="3"/>
  <c r="AF173" i="3"/>
  <c r="AG173" i="3"/>
  <c r="AH173" i="3"/>
  <c r="AI173" i="3"/>
  <c r="AJ173" i="3"/>
  <c r="AK173" i="3"/>
  <c r="AL173" i="3"/>
  <c r="AM173" i="3"/>
  <c r="AN173" i="3"/>
  <c r="AO173" i="3"/>
  <c r="AP173" i="3"/>
  <c r="AQ173" i="3"/>
  <c r="AR173" i="3"/>
  <c r="AS173" i="3"/>
  <c r="AT173" i="3"/>
  <c r="AU173" i="3"/>
  <c r="AV173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U174" i="3"/>
  <c r="V174" i="3"/>
  <c r="W174" i="3"/>
  <c r="X174" i="3"/>
  <c r="Y174" i="3"/>
  <c r="Z174" i="3"/>
  <c r="AB174" i="3"/>
  <c r="AC174" i="3"/>
  <c r="AD174" i="3"/>
  <c r="AE174" i="3"/>
  <c r="AF174" i="3"/>
  <c r="AG174" i="3"/>
  <c r="AH174" i="3"/>
  <c r="AI174" i="3"/>
  <c r="AJ174" i="3"/>
  <c r="AK174" i="3"/>
  <c r="AL174" i="3"/>
  <c r="AM174" i="3"/>
  <c r="AN174" i="3"/>
  <c r="AO174" i="3"/>
  <c r="AP174" i="3"/>
  <c r="AQ174" i="3"/>
  <c r="AR174" i="3"/>
  <c r="AS174" i="3"/>
  <c r="AT174" i="3"/>
  <c r="AU174" i="3"/>
  <c r="AV174" i="3"/>
  <c r="H175" i="3"/>
  <c r="I175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V175" i="3"/>
  <c r="W175" i="3"/>
  <c r="X175" i="3"/>
  <c r="Y175" i="3"/>
  <c r="Z175" i="3"/>
  <c r="AB175" i="3"/>
  <c r="AC175" i="3"/>
  <c r="AD175" i="3"/>
  <c r="AE175" i="3"/>
  <c r="AF175" i="3"/>
  <c r="AG175" i="3"/>
  <c r="AH175" i="3"/>
  <c r="AI175" i="3"/>
  <c r="AJ175" i="3"/>
  <c r="AK175" i="3"/>
  <c r="AL175" i="3"/>
  <c r="AM175" i="3"/>
  <c r="AN175" i="3"/>
  <c r="AO175" i="3"/>
  <c r="AP175" i="3"/>
  <c r="AQ175" i="3"/>
  <c r="AR175" i="3"/>
  <c r="AS175" i="3"/>
  <c r="AT175" i="3"/>
  <c r="AU175" i="3"/>
  <c r="AV175" i="3"/>
  <c r="G177" i="3"/>
  <c r="H177" i="3"/>
  <c r="I177" i="3"/>
  <c r="J177" i="3"/>
  <c r="K177" i="3"/>
  <c r="L177" i="3"/>
  <c r="M177" i="3"/>
  <c r="N177" i="3"/>
  <c r="O177" i="3"/>
  <c r="P177" i="3"/>
  <c r="Q177" i="3"/>
  <c r="R177" i="3"/>
  <c r="S177" i="3"/>
  <c r="T177" i="3"/>
  <c r="U177" i="3"/>
  <c r="V177" i="3"/>
  <c r="W177" i="3"/>
  <c r="X177" i="3"/>
  <c r="Y177" i="3"/>
  <c r="Z177" i="3"/>
  <c r="AB177" i="3"/>
  <c r="AC177" i="3"/>
  <c r="AD177" i="3"/>
  <c r="AE177" i="3"/>
  <c r="AF177" i="3"/>
  <c r="AG177" i="3"/>
  <c r="AH177" i="3"/>
  <c r="AI177" i="3"/>
  <c r="AJ177" i="3"/>
  <c r="AK177" i="3"/>
  <c r="AL177" i="3"/>
  <c r="AM177" i="3"/>
  <c r="AN177" i="3"/>
  <c r="AO177" i="3"/>
  <c r="AP177" i="3"/>
  <c r="AQ177" i="3"/>
  <c r="AR177" i="3"/>
  <c r="AS177" i="3"/>
  <c r="AT177" i="3"/>
  <c r="AU177" i="3"/>
  <c r="AW178" i="3"/>
  <c r="G182" i="3"/>
  <c r="H182" i="3"/>
  <c r="I182" i="3"/>
  <c r="J182" i="3"/>
  <c r="K182" i="3"/>
  <c r="L182" i="3"/>
  <c r="M182" i="3"/>
  <c r="N182" i="3"/>
  <c r="O182" i="3"/>
  <c r="P182" i="3"/>
  <c r="Q182" i="3"/>
  <c r="R182" i="3"/>
  <c r="S182" i="3"/>
  <c r="T182" i="3"/>
  <c r="U182" i="3"/>
  <c r="V182" i="3"/>
  <c r="W182" i="3"/>
  <c r="X182" i="3"/>
  <c r="Y182" i="3"/>
  <c r="AB182" i="3"/>
  <c r="AC182" i="3"/>
  <c r="AD182" i="3"/>
  <c r="AE182" i="3"/>
  <c r="AF182" i="3"/>
  <c r="AG182" i="3"/>
  <c r="AH182" i="3"/>
  <c r="AI182" i="3"/>
  <c r="AJ182" i="3"/>
  <c r="AK182" i="3"/>
  <c r="AL182" i="3"/>
  <c r="AM182" i="3"/>
  <c r="AN182" i="3"/>
  <c r="AO182" i="3"/>
  <c r="AP182" i="3"/>
  <c r="AQ182" i="3"/>
  <c r="AR182" i="3"/>
  <c r="AS182" i="3"/>
  <c r="AT182" i="3"/>
  <c r="AU182" i="3"/>
  <c r="AV182" i="3"/>
  <c r="M6" i="2"/>
  <c r="M13" i="2"/>
  <c r="M16" i="2"/>
  <c r="M33" i="2"/>
  <c r="M42" i="2"/>
  <c r="M41" i="2" s="1"/>
  <c r="M45" i="2"/>
  <c r="M65" i="2"/>
  <c r="M66" i="2"/>
  <c r="M67" i="2"/>
  <c r="M73" i="2"/>
  <c r="M78" i="2"/>
  <c r="M82" i="2"/>
  <c r="M92" i="2"/>
  <c r="M93" i="2"/>
  <c r="M94" i="2"/>
  <c r="M96" i="2"/>
  <c r="M100" i="2"/>
  <c r="M109" i="2"/>
  <c r="M110" i="2"/>
  <c r="M113" i="2"/>
  <c r="M122" i="2"/>
  <c r="M124" i="2"/>
  <c r="M149" i="2"/>
  <c r="M151" i="2"/>
  <c r="M152" i="2"/>
  <c r="M158" i="2"/>
  <c r="M193" i="2"/>
  <c r="M202" i="2"/>
  <c r="M209" i="2"/>
  <c r="M211" i="2"/>
  <c r="N217" i="2"/>
  <c r="O217" i="2"/>
  <c r="P217" i="2"/>
  <c r="Q217" i="2"/>
  <c r="R217" i="2"/>
  <c r="S217" i="2"/>
  <c r="T217" i="2"/>
  <c r="U217" i="2"/>
  <c r="V217" i="2"/>
  <c r="W217" i="2"/>
  <c r="X217" i="2"/>
  <c r="Y217" i="2"/>
  <c r="Z217" i="2"/>
  <c r="AA217" i="2"/>
  <c r="AB217" i="2"/>
  <c r="AC217" i="2"/>
  <c r="AD217" i="2"/>
  <c r="AE217" i="2"/>
  <c r="AF217" i="2"/>
  <c r="AG217" i="2"/>
  <c r="AH217" i="2"/>
  <c r="AI217" i="2"/>
  <c r="AJ217" i="2"/>
  <c r="AK217" i="2"/>
  <c r="AL217" i="2"/>
  <c r="AM217" i="2"/>
  <c r="AN217" i="2"/>
  <c r="AO217" i="2"/>
  <c r="AP217" i="2"/>
  <c r="AQ217" i="2"/>
  <c r="AR217" i="2"/>
  <c r="AS217" i="2"/>
  <c r="AT217" i="2"/>
  <c r="AU217" i="2"/>
  <c r="AV217" i="2"/>
  <c r="AW217" i="2"/>
  <c r="AX217" i="2"/>
  <c r="AY217" i="2"/>
  <c r="AZ217" i="2"/>
  <c r="BA217" i="2"/>
  <c r="BB217" i="2"/>
  <c r="N218" i="2"/>
  <c r="O218" i="2"/>
  <c r="P218" i="2"/>
  <c r="Q218" i="2"/>
  <c r="R218" i="2"/>
  <c r="S218" i="2"/>
  <c r="T218" i="2"/>
  <c r="U218" i="2"/>
  <c r="V218" i="2"/>
  <c r="W218" i="2"/>
  <c r="X218" i="2"/>
  <c r="Y218" i="2"/>
  <c r="Z218" i="2"/>
  <c r="AA218" i="2"/>
  <c r="AB218" i="2"/>
  <c r="AC218" i="2"/>
  <c r="AD218" i="2"/>
  <c r="AE218" i="2"/>
  <c r="AF218" i="2"/>
  <c r="AG218" i="2"/>
  <c r="AH218" i="2"/>
  <c r="AI218" i="2"/>
  <c r="AJ218" i="2"/>
  <c r="AK218" i="2"/>
  <c r="AL218" i="2"/>
  <c r="AM218" i="2"/>
  <c r="AN218" i="2"/>
  <c r="AO218" i="2"/>
  <c r="AP218" i="2"/>
  <c r="AQ218" i="2"/>
  <c r="AR218" i="2"/>
  <c r="AS218" i="2"/>
  <c r="AT218" i="2"/>
  <c r="AU218" i="2"/>
  <c r="AV218" i="2"/>
  <c r="AW218" i="2"/>
  <c r="AX218" i="2"/>
  <c r="AY218" i="2"/>
  <c r="AZ218" i="2"/>
  <c r="BA218" i="2"/>
  <c r="BB218" i="2"/>
  <c r="O220" i="2"/>
  <c r="P220" i="2"/>
  <c r="Q220" i="2"/>
  <c r="R220" i="2"/>
  <c r="S220" i="2"/>
  <c r="T220" i="2"/>
  <c r="U220" i="2"/>
  <c r="V220" i="2"/>
  <c r="W220" i="2"/>
  <c r="X220" i="2"/>
  <c r="Y220" i="2"/>
  <c r="Z220" i="2"/>
  <c r="AA220" i="2"/>
  <c r="AB220" i="2"/>
  <c r="AC220" i="2"/>
  <c r="AD220" i="2"/>
  <c r="AE220" i="2"/>
  <c r="E129" i="2" s="1"/>
  <c r="AF220" i="2"/>
  <c r="AG220" i="2"/>
  <c r="AH220" i="2"/>
  <c r="E182" i="2" s="1"/>
  <c r="AI220" i="2"/>
  <c r="E28" i="2" s="1"/>
  <c r="AJ220" i="2"/>
  <c r="E53" i="2" s="1"/>
  <c r="AK220" i="2"/>
  <c r="AL220" i="2"/>
  <c r="AM220" i="2"/>
  <c r="E150" i="2" s="1"/>
  <c r="AN220" i="2"/>
  <c r="AO220" i="2"/>
  <c r="AP220" i="2"/>
  <c r="E125" i="2" s="1"/>
  <c r="AQ220" i="2"/>
  <c r="AR220" i="2"/>
  <c r="E103" i="2" s="1"/>
  <c r="F103" i="2" s="1"/>
  <c r="AS220" i="2"/>
  <c r="AT220" i="2"/>
  <c r="AU220" i="2"/>
  <c r="E161" i="2"/>
  <c r="F161" i="2" s="1"/>
  <c r="AV220" i="2"/>
  <c r="E39" i="2" s="1"/>
  <c r="AW220" i="2"/>
  <c r="AX220" i="2"/>
  <c r="AY220" i="2"/>
  <c r="AZ220" i="2"/>
  <c r="BA220" i="2"/>
  <c r="N221" i="2"/>
  <c r="O221" i="2"/>
  <c r="P221" i="2"/>
  <c r="Q221" i="2"/>
  <c r="R221" i="2"/>
  <c r="S221" i="2"/>
  <c r="T221" i="2"/>
  <c r="U221" i="2"/>
  <c r="V221" i="2"/>
  <c r="W221" i="2"/>
  <c r="X221" i="2"/>
  <c r="Y221" i="2"/>
  <c r="Z221" i="2"/>
  <c r="AA221" i="2"/>
  <c r="AB221" i="2"/>
  <c r="AC221" i="2"/>
  <c r="AD221" i="2"/>
  <c r="AE221" i="2"/>
  <c r="AF221" i="2"/>
  <c r="AG221" i="2"/>
  <c r="AH221" i="2"/>
  <c r="E196" i="2"/>
  <c r="G196" i="2" s="1"/>
  <c r="AI221" i="2"/>
  <c r="AJ221" i="2"/>
  <c r="AK221" i="2"/>
  <c r="AL221" i="2"/>
  <c r="AM221" i="2"/>
  <c r="AN221" i="2"/>
  <c r="E198" i="2" s="1"/>
  <c r="AO221" i="2"/>
  <c r="AP221" i="2"/>
  <c r="AQ221" i="2"/>
  <c r="AR221" i="2"/>
  <c r="AS221" i="2"/>
  <c r="E116" i="2" s="1"/>
  <c r="AT221" i="2"/>
  <c r="AU221" i="2"/>
  <c r="AV221" i="2"/>
  <c r="AW221" i="2"/>
  <c r="AX221" i="2"/>
  <c r="AY221" i="2"/>
  <c r="AZ221" i="2"/>
  <c r="BA221" i="2"/>
  <c r="N222" i="2"/>
  <c r="O222" i="2"/>
  <c r="P222" i="2"/>
  <c r="Q222" i="2"/>
  <c r="R222" i="2"/>
  <c r="S222" i="2"/>
  <c r="T222" i="2"/>
  <c r="U222" i="2"/>
  <c r="V222" i="2"/>
  <c r="W222" i="2"/>
  <c r="X222" i="2"/>
  <c r="Y222" i="2"/>
  <c r="Z222" i="2"/>
  <c r="AA222" i="2"/>
  <c r="AB222" i="2"/>
  <c r="AC222" i="2"/>
  <c r="E76" i="2" s="1"/>
  <c r="AD222" i="2"/>
  <c r="AE222" i="2"/>
  <c r="AF222" i="2"/>
  <c r="AG222" i="2"/>
  <c r="AH222" i="2"/>
  <c r="AI222" i="2"/>
  <c r="AJ222" i="2"/>
  <c r="AK222" i="2"/>
  <c r="AL222" i="2"/>
  <c r="E66" i="2" s="1"/>
  <c r="AM222" i="2"/>
  <c r="AN222" i="2"/>
  <c r="AO222" i="2"/>
  <c r="AP222" i="2"/>
  <c r="AQ222" i="2"/>
  <c r="E189" i="2" s="1"/>
  <c r="AR222" i="2"/>
  <c r="AS222" i="2"/>
  <c r="AT222" i="2"/>
  <c r="AU222" i="2"/>
  <c r="AV222" i="2"/>
  <c r="AW222" i="2"/>
  <c r="AX222" i="2"/>
  <c r="AY222" i="2"/>
  <c r="AZ222" i="2"/>
  <c r="BA222" i="2"/>
  <c r="N223" i="2"/>
  <c r="O223" i="2"/>
  <c r="P223" i="2"/>
  <c r="Q223" i="2"/>
  <c r="R223" i="2"/>
  <c r="S223" i="2"/>
  <c r="T223" i="2"/>
  <c r="U223" i="2"/>
  <c r="V223" i="2"/>
  <c r="W223" i="2"/>
  <c r="X223" i="2"/>
  <c r="Y223" i="2"/>
  <c r="Z223" i="2"/>
  <c r="AA223" i="2"/>
  <c r="AB223" i="2"/>
  <c r="AC223" i="2"/>
  <c r="AD223" i="2"/>
  <c r="AE223" i="2"/>
  <c r="AF223" i="2"/>
  <c r="AG223" i="2"/>
  <c r="AH223" i="2"/>
  <c r="AI223" i="2"/>
  <c r="AJ223" i="2"/>
  <c r="AK223" i="2"/>
  <c r="AL223" i="2"/>
  <c r="AM223" i="2"/>
  <c r="AN223" i="2"/>
  <c r="AO223" i="2"/>
  <c r="AP223" i="2"/>
  <c r="AQ223" i="2"/>
  <c r="AR223" i="2"/>
  <c r="AS223" i="2"/>
  <c r="AT223" i="2"/>
  <c r="AU223" i="2"/>
  <c r="AV223" i="2"/>
  <c r="AW223" i="2"/>
  <c r="E184" i="2"/>
  <c r="G184" i="2" s="1"/>
  <c r="AX223" i="2"/>
  <c r="AY223" i="2"/>
  <c r="AZ223" i="2"/>
  <c r="BA223" i="2"/>
  <c r="N226" i="2"/>
  <c r="O226" i="2"/>
  <c r="P226" i="2"/>
  <c r="Q226" i="2"/>
  <c r="BC226" i="2" s="1"/>
  <c r="R226" i="2"/>
  <c r="S226" i="2"/>
  <c r="T226" i="2"/>
  <c r="U226" i="2"/>
  <c r="V226" i="2"/>
  <c r="W226" i="2"/>
  <c r="X226" i="2"/>
  <c r="Y226" i="2"/>
  <c r="Z226" i="2"/>
  <c r="AA226" i="2"/>
  <c r="AB226" i="2"/>
  <c r="AC226" i="2"/>
  <c r="AD226" i="2"/>
  <c r="AE226" i="2"/>
  <c r="AF226" i="2"/>
  <c r="AG226" i="2"/>
  <c r="AH226" i="2"/>
  <c r="AI226" i="2"/>
  <c r="AJ226" i="2"/>
  <c r="AK226" i="2"/>
  <c r="AL226" i="2"/>
  <c r="AM226" i="2"/>
  <c r="AN226" i="2"/>
  <c r="AO226" i="2"/>
  <c r="AP226" i="2"/>
  <c r="AQ226" i="2"/>
  <c r="AR226" i="2"/>
  <c r="AS226" i="2"/>
  <c r="AT226" i="2"/>
  <c r="AU226" i="2"/>
  <c r="AV226" i="2"/>
  <c r="AW226" i="2"/>
  <c r="AX226" i="2"/>
  <c r="AY226" i="2"/>
  <c r="AZ226" i="2"/>
  <c r="BA226" i="2"/>
  <c r="BB226" i="2"/>
  <c r="N227" i="2"/>
  <c r="O227" i="2"/>
  <c r="P227" i="2"/>
  <c r="Q227" i="2"/>
  <c r="R227" i="2"/>
  <c r="S227" i="2"/>
  <c r="T227" i="2"/>
  <c r="U227" i="2"/>
  <c r="V227" i="2"/>
  <c r="W227" i="2"/>
  <c r="X227" i="2"/>
  <c r="Y227" i="2"/>
  <c r="Z227" i="2"/>
  <c r="AA227" i="2"/>
  <c r="AB227" i="2"/>
  <c r="AC227" i="2"/>
  <c r="AD227" i="2"/>
  <c r="AE227" i="2"/>
  <c r="AF227" i="2"/>
  <c r="AG227" i="2"/>
  <c r="AH227" i="2"/>
  <c r="AI227" i="2"/>
  <c r="AJ227" i="2"/>
  <c r="AK227" i="2"/>
  <c r="AL227" i="2"/>
  <c r="AM227" i="2"/>
  <c r="AN227" i="2"/>
  <c r="AO227" i="2"/>
  <c r="AP227" i="2"/>
  <c r="AQ227" i="2"/>
  <c r="AR227" i="2"/>
  <c r="AS227" i="2"/>
  <c r="AT227" i="2"/>
  <c r="AU227" i="2"/>
  <c r="AV227" i="2"/>
  <c r="AW227" i="2"/>
  <c r="AX227" i="2"/>
  <c r="AY227" i="2"/>
  <c r="AZ227" i="2"/>
  <c r="BA227" i="2"/>
  <c r="E34" i="2"/>
  <c r="E112" i="2"/>
  <c r="F112" i="2" s="1"/>
  <c r="F184" i="2"/>
  <c r="E86" i="2"/>
  <c r="G86" i="2" s="1"/>
  <c r="E199" i="2"/>
  <c r="G199" i="2" s="1"/>
  <c r="E62" i="2"/>
  <c r="F62" i="2" s="1"/>
  <c r="E188" i="2"/>
  <c r="G188" i="2" s="1"/>
  <c r="F188" i="2"/>
  <c r="E190" i="2"/>
  <c r="F190" i="2" s="1"/>
  <c r="E42" i="2"/>
  <c r="E41" i="2"/>
  <c r="G41" i="2" s="1"/>
  <c r="G161" i="2"/>
  <c r="F196" i="2"/>
  <c r="F199" i="2"/>
  <c r="G62" i="2"/>
  <c r="G190" i="2"/>
  <c r="G42" i="2"/>
  <c r="E24" i="2"/>
  <c r="E127" i="2"/>
  <c r="E68" i="2"/>
  <c r="E74" i="2"/>
  <c r="G74" i="2" s="1"/>
  <c r="E92" i="2"/>
  <c r="F92" i="2" s="1"/>
  <c r="E36" i="2"/>
  <c r="G36" i="2"/>
  <c r="F36" i="2"/>
  <c r="F68" i="2"/>
  <c r="G68" i="2"/>
  <c r="F74" i="2"/>
  <c r="G24" i="2"/>
  <c r="D5" i="2" l="1"/>
  <c r="D42" i="2"/>
  <c r="D31" i="2"/>
  <c r="F42" i="2"/>
  <c r="F41" i="2" s="1"/>
  <c r="F189" i="2"/>
  <c r="G189" i="2"/>
  <c r="G53" i="2"/>
  <c r="F28" i="2"/>
  <c r="G28" i="2"/>
  <c r="G125" i="2"/>
  <c r="F125" i="2"/>
  <c r="G198" i="2"/>
  <c r="F198" i="2"/>
  <c r="F182" i="2"/>
  <c r="G182" i="2"/>
  <c r="G39" i="2"/>
  <c r="F66" i="2"/>
  <c r="G66" i="2"/>
  <c r="G76" i="2"/>
  <c r="G116" i="2"/>
  <c r="F116" i="2"/>
  <c r="F150" i="2"/>
  <c r="G150" i="2"/>
  <c r="G129" i="2"/>
  <c r="F129" i="2"/>
  <c r="G92" i="2"/>
  <c r="E16" i="2"/>
  <c r="E162" i="2"/>
  <c r="E138" i="2"/>
  <c r="E88" i="2"/>
  <c r="E107" i="2"/>
  <c r="E48" i="2"/>
  <c r="E82" i="2"/>
  <c r="E120" i="2"/>
  <c r="E159" i="2"/>
  <c r="E123" i="2"/>
  <c r="E81" i="2"/>
  <c r="F86" i="2"/>
  <c r="F85" i="2" s="1"/>
  <c r="E5" i="2"/>
  <c r="G112" i="2"/>
  <c r="E119" i="2"/>
  <c r="E85" i="2"/>
  <c r="G85" i="2" s="1"/>
  <c r="G34" i="2"/>
  <c r="G119" i="2" l="1"/>
  <c r="F119" i="2"/>
  <c r="F82" i="2"/>
  <c r="G82" i="2"/>
  <c r="F48" i="2"/>
  <c r="G48" i="2"/>
  <c r="G5" i="2"/>
  <c r="F5" i="2"/>
  <c r="F4" i="2" s="1"/>
  <c r="E4" i="2"/>
  <c r="G4" i="2" s="1"/>
  <c r="F107" i="2"/>
  <c r="G107" i="2"/>
  <c r="F88" i="2"/>
  <c r="G88" i="2"/>
  <c r="F81" i="2"/>
  <c r="G81" i="2"/>
  <c r="F138" i="2"/>
  <c r="G138" i="2"/>
  <c r="F123" i="2"/>
  <c r="G123" i="2"/>
  <c r="G162" i="2"/>
  <c r="F162" i="2"/>
  <c r="F159" i="2"/>
  <c r="G159" i="2"/>
  <c r="G16" i="2"/>
  <c r="F16" i="2"/>
  <c r="F120" i="2"/>
  <c r="G120" i="2"/>
</calcChain>
</file>

<file path=xl/comments1.xml><?xml version="1.0" encoding="utf-8"?>
<comments xmlns="http://schemas.openxmlformats.org/spreadsheetml/2006/main">
  <authors>
    <author>Cat Weazel</author>
  </authors>
  <commentList>
    <comment ref="H88" authorId="0">
      <text>
        <r>
          <rPr>
            <b/>
            <sz val="9"/>
            <color indexed="81"/>
            <rFont val="Tahoma"/>
            <family val="2"/>
          </rPr>
          <t>not including western Eurasian sp. (F. carica: 8–18)</t>
        </r>
      </text>
    </comment>
  </commentList>
</comments>
</file>

<file path=xl/comments2.xml><?xml version="1.0" encoding="utf-8"?>
<comments xmlns="http://schemas.openxmlformats.org/spreadsheetml/2006/main">
  <authors>
    <author>Cat Weazel</author>
  </authors>
  <commentList>
    <comment ref="L171" authorId="0">
      <text>
        <r>
          <rPr>
            <b/>
            <sz val="9"/>
            <color indexed="81"/>
            <rFont val="Tahoma"/>
            <family val="2"/>
          </rPr>
          <t>Altingia, not found in Shennongjia</t>
        </r>
      </text>
    </comment>
    <comment ref="M171" authorId="0">
      <text>
        <r>
          <rPr>
            <b/>
            <sz val="9"/>
            <color indexed="81"/>
            <rFont val="Tahoma"/>
            <family val="2"/>
          </rPr>
          <t>Altingia, not found in Shennongjia</t>
        </r>
      </text>
    </comment>
    <comment ref="N171" authorId="0">
      <text>
        <r>
          <rPr>
            <b/>
            <sz val="9"/>
            <color indexed="81"/>
            <rFont val="Tahoma"/>
            <family val="2"/>
          </rPr>
          <t>Altingia, not found in Shennongjia</t>
        </r>
      </text>
    </comment>
    <comment ref="O171" authorId="0">
      <text>
        <r>
          <rPr>
            <b/>
            <sz val="9"/>
            <color indexed="81"/>
            <rFont val="Tahoma"/>
            <family val="2"/>
          </rPr>
          <t>Altingia, not found in Shennongjia</t>
        </r>
      </text>
    </comment>
    <comment ref="P171" authorId="0">
      <text>
        <r>
          <rPr>
            <b/>
            <sz val="9"/>
            <color indexed="81"/>
            <rFont val="Tahoma"/>
            <family val="2"/>
          </rPr>
          <t>Altingia, not found in Shennongjia</t>
        </r>
      </text>
    </comment>
    <comment ref="Q171" authorId="0">
      <text>
        <r>
          <rPr>
            <b/>
            <sz val="9"/>
            <color indexed="81"/>
            <rFont val="Tahoma"/>
            <family val="2"/>
          </rPr>
          <t>Altingia, not found in Shennongjia</t>
        </r>
      </text>
    </comment>
    <comment ref="R171" authorId="0">
      <text>
        <r>
          <rPr>
            <b/>
            <sz val="9"/>
            <color indexed="81"/>
            <rFont val="Tahoma"/>
            <family val="2"/>
          </rPr>
          <t>Altingia, not found in Shennongjia</t>
        </r>
      </text>
    </comment>
    <comment ref="S171" authorId="0">
      <text>
        <r>
          <rPr>
            <b/>
            <sz val="9"/>
            <color indexed="81"/>
            <rFont val="Tahoma"/>
            <family val="2"/>
          </rPr>
          <t>Altingia, not found in Shennongjia</t>
        </r>
      </text>
    </comment>
    <comment ref="T171" authorId="0">
      <text>
        <r>
          <rPr>
            <b/>
            <sz val="9"/>
            <color indexed="81"/>
            <rFont val="Tahoma"/>
            <family val="2"/>
          </rPr>
          <t>Altingia, not found in Shennongjia</t>
        </r>
      </text>
    </comment>
    <comment ref="U171" authorId="0">
      <text>
        <r>
          <rPr>
            <b/>
            <sz val="9"/>
            <color indexed="81"/>
            <rFont val="Tahoma"/>
            <family val="2"/>
          </rPr>
          <t>Altingia, not found in Shennongjia</t>
        </r>
      </text>
    </comment>
    <comment ref="V171" authorId="0">
      <text>
        <r>
          <rPr>
            <b/>
            <sz val="9"/>
            <color indexed="81"/>
            <rFont val="Tahoma"/>
            <family val="2"/>
          </rPr>
          <t>Altingia, not found in Shennongjia</t>
        </r>
      </text>
    </comment>
    <comment ref="W171" authorId="0">
      <text>
        <r>
          <rPr>
            <b/>
            <sz val="9"/>
            <color indexed="81"/>
            <rFont val="Tahoma"/>
            <family val="2"/>
          </rPr>
          <t>Altingia, not found in Shennongjia</t>
        </r>
      </text>
    </comment>
    <comment ref="X171" authorId="0">
      <text>
        <r>
          <rPr>
            <b/>
            <sz val="9"/>
            <color indexed="81"/>
            <rFont val="Tahoma"/>
            <family val="2"/>
          </rPr>
          <t>Altingia, not found in Shennongjia</t>
        </r>
      </text>
    </comment>
    <comment ref="Y171" authorId="0">
      <text>
        <r>
          <rPr>
            <b/>
            <sz val="9"/>
            <color indexed="81"/>
            <rFont val="Tahoma"/>
            <family val="2"/>
          </rPr>
          <t>Altingia, not found in Shennongjia</t>
        </r>
      </text>
    </comment>
  </commentList>
</comments>
</file>

<file path=xl/sharedStrings.xml><?xml version="1.0" encoding="utf-8"?>
<sst xmlns="http://schemas.openxmlformats.org/spreadsheetml/2006/main" count="1632" uniqueCount="577">
  <si>
    <t>Remarks</t>
  </si>
  <si>
    <t>Berberidaceae; not listed</t>
  </si>
  <si>
    <t>Nyctaginaceae; not listed</t>
  </si>
  <si>
    <t>All 3 NLRs with same interval</t>
  </si>
  <si>
    <t>Cephalotaxus fortunei Hook.</t>
  </si>
  <si>
    <t>FoC: 200-3700(!)m</t>
  </si>
  <si>
    <t>Chimonanthus praecox (L.) Link</t>
  </si>
  <si>
    <t>Calycanthaceae; not listed</t>
  </si>
  <si>
    <t>Cinnamomum camphora (L.) J.Presl</t>
  </si>
  <si>
    <t>= genus; only listed species [misspelled: …onum]</t>
  </si>
  <si>
    <t>Cryptomeria japonica (Thunb. ex L.f.) D.Don</t>
  </si>
  <si>
    <t>monotypic (2nd entry for genus)</t>
  </si>
  <si>
    <t>Cunninghamia lanceolata Hook.</t>
  </si>
  <si>
    <t>monotypic; (as Cunnighamia ~); 200-2800 m [FoC]</t>
  </si>
  <si>
    <t>Cyclocarya paliurus (Batal.) Iljinsk.</t>
  </si>
  <si>
    <t>monotypic; 400-2500 m [FoC]</t>
  </si>
  <si>
    <t>Distylium myricoides Hemsl</t>
  </si>
  <si>
    <t>All 4 NLR essent. same</t>
  </si>
  <si>
    <t>Eucommia ulmoides Oliv.</t>
  </si>
  <si>
    <t>monotypic</t>
  </si>
  <si>
    <t>Fagus longipetiolata Seemen</t>
  </si>
  <si>
    <t>Fissistigma oldhamii Merr.</t>
  </si>
  <si>
    <t>Annonaceae; not listed</t>
  </si>
  <si>
    <t>Proteaceae; not listed</t>
  </si>
  <si>
    <t>Helicia cochinchinensis Lour.</t>
  </si>
  <si>
    <t>Itea chinensis Hook. &amp; Arn.</t>
  </si>
  <si>
    <t>Saxifragaceae; only I. virginica listed</t>
  </si>
  <si>
    <t>Magnolia denudata Desr. [≡ Yulania ~ D.L.Fu]</t>
  </si>
  <si>
    <t>Magnoliaceae; not listed</t>
  </si>
  <si>
    <t>Myrica rubra Siebold &amp; Zucc.</t>
  </si>
  <si>
    <t>Platycladus orientalis (L.) Franco</t>
  </si>
  <si>
    <t>Podocarpus macrophyllus (Thunb.) D.Don</t>
  </si>
  <si>
    <t>(as "P. macrophylla")</t>
  </si>
  <si>
    <t>Pseudolarix amabilis (J. Nelson) Rehder</t>
  </si>
  <si>
    <t>monotypic (+ entry genus); 100-1500 m [FoC]</t>
  </si>
  <si>
    <t>Use Q. "sectio Cerris"</t>
  </si>
  <si>
    <t/>
  </si>
  <si>
    <t>No interval listed for genus</t>
  </si>
  <si>
    <t>Taxus chinensis (Pilger) Rehder [≡ T. wallichiana var. chinensis (Pilger) Florin]</t>
  </si>
  <si>
    <t>Thuja occidentalis L.</t>
  </si>
  <si>
    <t>Only listed taxon; no genus interval given</t>
  </si>
  <si>
    <t>Caprifoliaceae; not listed</t>
  </si>
  <si>
    <t>Acer saccharinum L.</t>
  </si>
  <si>
    <t>Actinidia kolomikta (Maxim. &amp; Rupr.) Maxim.</t>
  </si>
  <si>
    <t>Actinidia polygama</t>
  </si>
  <si>
    <t>Ailanthus altissima (Mill.) Swingle</t>
  </si>
  <si>
    <t>100-2500 m. Most regions of China! U.b. to low?!</t>
  </si>
  <si>
    <t>Alangium chinense (Lour.) Harms</t>
  </si>
  <si>
    <t>≈ A. spp.; below 2500 m [FoC]</t>
  </si>
  <si>
    <t>Alangium platanifolium (Siebold &amp; Zucc.) Harms</t>
  </si>
  <si>
    <t>(as "A. plantifolium); below 2000 m [chin. var.]</t>
  </si>
  <si>
    <t>Alniphyllum fortunei (Hemsl.) Makino</t>
  </si>
  <si>
    <t>Styracaceae; not listed</t>
  </si>
  <si>
    <t>Ampelopsis megalophylla</t>
  </si>
  <si>
    <t>= A. heterophylla etc. &amp; = A. spp.</t>
  </si>
  <si>
    <t>Aucubaceae [FoC]/Garryaceae; not listed</t>
  </si>
  <si>
    <t>Aucuba chinensis Benth.</t>
  </si>
  <si>
    <t>Urticaceae; not listed</t>
  </si>
  <si>
    <t>Bretschneidera sinensis Hemsl.</t>
  </si>
  <si>
    <t>Akaniaceae; not listed</t>
  </si>
  <si>
    <t>Loganiaceae[FoC]/Scrophulariaceae; not listed</t>
  </si>
  <si>
    <t>Buxus henryi Mayr</t>
  </si>
  <si>
    <t>Carpinus tschonoskii Maxim.</t>
  </si>
  <si>
    <t>Cf. C. orient.+C.t. vs C. laxif.+C.t vs. C.orient.</t>
  </si>
  <si>
    <t>Flacourtiaceae; not listed</t>
  </si>
  <si>
    <t>Bignoniaceae; no genus interval given</t>
  </si>
  <si>
    <t>Catalpa ovata G.Don</t>
  </si>
  <si>
    <t>Vitaceae; not listed</t>
  </si>
  <si>
    <t>Celastraceae; not listed</t>
  </si>
  <si>
    <t>Cercidiphyllum japonicum Siebold &amp; Zucc.</t>
  </si>
  <si>
    <t>monotypic; FoC: 600-2700(!)</t>
  </si>
  <si>
    <t>Actinidiaceae; not listed</t>
  </si>
  <si>
    <t>Coriaria nepalensis Wall.</t>
  </si>
  <si>
    <t>Cornus controversa Hemsl.</t>
  </si>
  <si>
    <t>Comprised by C. c., C. alternifolia</t>
  </si>
  <si>
    <t>N/A</t>
  </si>
  <si>
    <t>Cotoneaster dielsianus E.Pritz.</t>
  </si>
  <si>
    <t>only listed species (as C. dielsiana)</t>
  </si>
  <si>
    <t>Thymelaeaceae; listed only D. mezereum</t>
  </si>
  <si>
    <t>Daphniphyllaceae; not listed</t>
  </si>
  <si>
    <t>Hydrangeaceae(Kew)/Saxifragaceae(FoC); not listed</t>
  </si>
  <si>
    <t>Diospyros lotus L.</t>
  </si>
  <si>
    <t>Dipteronia sinensis Oliv.</t>
  </si>
  <si>
    <t>Second sp. highly endemic (n.l.)</t>
  </si>
  <si>
    <t>Thymeleaceae; not listed</t>
  </si>
  <si>
    <t>Ericaceae; not listed</t>
  </si>
  <si>
    <t>Euptelea pleiosperma Hook.f. &amp; Thomson</t>
  </si>
  <si>
    <t>Eupteleaceae; not listed</t>
  </si>
  <si>
    <t>Euscaphis japonica (Thunb.) Kanitz</t>
  </si>
  <si>
    <t>Fagus hayatae Palib.</t>
  </si>
  <si>
    <t>Fortunearia sinensis Rehder &amp; E.H.Wilson</t>
  </si>
  <si>
    <t>monotypic; 800–1000 m [FoC]</t>
  </si>
  <si>
    <t>Gardneria multiflora Makino</t>
  </si>
  <si>
    <t>Loganiaceae; not listed</t>
  </si>
  <si>
    <t>Ginkgo biloba L.</t>
  </si>
  <si>
    <t>300-1100; cult. ≤ 2000m [FoC]</t>
  </si>
  <si>
    <t>Grewia biloba G.Don</t>
  </si>
  <si>
    <t>Tiliaceae; not listed</t>
  </si>
  <si>
    <t>Helwingiaceae; not listed</t>
  </si>
  <si>
    <t>Hibiscus syriacus L.</t>
  </si>
  <si>
    <t>Malvaceae; not listed</t>
  </si>
  <si>
    <t>Idesia polycarpa Maxim.</t>
  </si>
  <si>
    <t>Itea ilicifolia Oliv.</t>
  </si>
  <si>
    <t>Interval » J. cin., J. mand.!</t>
  </si>
  <si>
    <t>Juglans regia L.</t>
  </si>
  <si>
    <t>Keteleeria davidiana (Bertrand) Beissn.</t>
  </si>
  <si>
    <t>= genus; China; Taiwan 500-2000!! m [gym.org]</t>
  </si>
  <si>
    <t>Lagerstroemia subcostata Koehne</t>
  </si>
  <si>
    <t>Lythraceae; not listed</t>
  </si>
  <si>
    <t>Lyonia ovalifolia (Wall.) Drude</t>
  </si>
  <si>
    <t>(Ericaceae)</t>
  </si>
  <si>
    <t>Magnolia sprengeri Pamp. [≡ Yulania ~ D.L.Fu]</t>
  </si>
  <si>
    <t>Mallotus japonicus (L.f.) Müll.Arg.</t>
  </si>
  <si>
    <t>= l.b. genus; only listed species</t>
  </si>
  <si>
    <t>Meliosma veitchiorum Hemsl.</t>
  </si>
  <si>
    <t>1000-3000 m [FoC]</t>
  </si>
  <si>
    <t>Perrottetia racemosa (Oliv.) Loes.</t>
  </si>
  <si>
    <t>Dipentodontaceae/Huertaceae; not listed</t>
  </si>
  <si>
    <t>Picrasma quassioides (D.Don) Benn.</t>
  </si>
  <si>
    <t>Simaroubaceae; not listed</t>
  </si>
  <si>
    <t>Pinus tabuliformis Carrière</t>
  </si>
  <si>
    <t>Subsect. Pinus; as "P. tabulaeformis"</t>
  </si>
  <si>
    <t>Pistacia chinensis Bunge</t>
  </si>
  <si>
    <t>Poliothyrsis sinensis Oliv.</t>
  </si>
  <si>
    <t>Only entry, in total 3? spp.</t>
  </si>
  <si>
    <t>Pterocarya rhoifolia Siebold &amp; Zucc.</t>
  </si>
  <si>
    <t>Pteroceltis tatarinowii Maxim.</t>
  </si>
  <si>
    <t>Cannabaceae; not listed</t>
  </si>
  <si>
    <t>Rhamnaceae; not listed</t>
  </si>
  <si>
    <t>monogeneric Grossulariaceae; not listed</t>
  </si>
  <si>
    <t>Sambucus chinensis Lindl.</t>
  </si>
  <si>
    <t>Schoepfia jasminodora Siebold &amp; Zucc.</t>
  </si>
  <si>
    <t>Schoepfiaceae/"Olacaceae" s.l.; not listed</t>
  </si>
  <si>
    <t>Sinomenium acutum (Thunb.) Rehder &amp; E.H.Wilson</t>
  </si>
  <si>
    <t>monotypic; Menispermaceae</t>
  </si>
  <si>
    <t>Sloanea hemsleyana (T.Itô) Rehder &amp; E.H.Wilson</t>
  </si>
  <si>
    <t>Elaeocarpaceae; not listed</t>
  </si>
  <si>
    <t>Sorbus koehneana C.K.Schneid.</t>
  </si>
  <si>
    <t>Stachyurus chinensis Franch.</t>
  </si>
  <si>
    <t>Stachyuraceae; not listed</t>
  </si>
  <si>
    <t>Tamarix chinensis Lour.</t>
  </si>
  <si>
    <t>Tamaricaceae; not listed</t>
  </si>
  <si>
    <t>Taxodium distichum (L.) Rich.</t>
  </si>
  <si>
    <t>Tetracentron sinense Oliv.</t>
  </si>
  <si>
    <t>Tetracentraceae; not listed</t>
  </si>
  <si>
    <t>Toddalia asiatica (L.) Lam.</t>
  </si>
  <si>
    <t>monotypic; (as "T. aculeata")</t>
  </si>
  <si>
    <t>Torricellia angulata Oliv.</t>
  </si>
  <si>
    <t>Torricelliaceae; not listed</t>
  </si>
  <si>
    <t>Ulmus parvifolia Jacq.</t>
  </si>
  <si>
    <t>Zelkova serrata (Thunb.) Makino</t>
  </si>
  <si>
    <t>Ziziphus jujuba Mill.</t>
  </si>
  <si>
    <t>Altitude</t>
  </si>
  <si>
    <t>from</t>
  </si>
  <si>
    <t>to</t>
  </si>
  <si>
    <t>MAT (PFDB)</t>
  </si>
  <si>
    <t>Taxon</t>
  </si>
  <si>
    <t>Clematoclethra (4 spp.)</t>
  </si>
  <si>
    <t>Not listed; no genus interval given</t>
  </si>
  <si>
    <t>Salix (19 spp.)</t>
  </si>
  <si>
    <t>No interval given for genus</t>
  </si>
  <si>
    <t>Used "U. parviflora" (mistyped?)</t>
  </si>
  <si>
    <t>Abies (2 spp.)</t>
  </si>
  <si>
    <t>Aesculus (1 sp.)</t>
  </si>
  <si>
    <t>Amentotaxus (1 sp.)</t>
  </si>
  <si>
    <t>Ampelopsis (4 spp.)</t>
  </si>
  <si>
    <t>= A. heterophylla etc. &amp; = A. megalophylla</t>
  </si>
  <si>
    <t xml:space="preserve">Araliaceae (8 genera; 17 spp., 2 vars) </t>
  </si>
  <si>
    <t>Berchemia (5 spp.)</t>
  </si>
  <si>
    <t>Betula (5 spp.)</t>
  </si>
  <si>
    <t>All 3 listed NLRs with same interval</t>
  </si>
  <si>
    <t>Caesalpinia (1 sp.)</t>
  </si>
  <si>
    <t>Camellia (3 spp.)</t>
  </si>
  <si>
    <t>Castanea (3 spp.)</t>
  </si>
  <si>
    <t>Castanopsis (2 spp.)</t>
  </si>
  <si>
    <t>Used Castanopsis spp.,Lithocarpus spp., Pasania spp.</t>
  </si>
  <si>
    <t>Used "Catalpa spp. (C. ovata, …)"</t>
  </si>
  <si>
    <t>Cedrela (1 sp.: C. [≡ Toona] sinensis)</t>
  </si>
  <si>
    <t>Used "Cedrela s.l."</t>
  </si>
  <si>
    <t>Celtis (4 spp.)</t>
  </si>
  <si>
    <t>Cercis (2 spp.)</t>
  </si>
  <si>
    <t>Cinnamomum (4 spp.)</t>
  </si>
  <si>
    <t>Clethra (3 spp.)</t>
  </si>
  <si>
    <t>Corylopsis (4 spp.)</t>
  </si>
  <si>
    <t>All 3 listed NLR with same interval</t>
  </si>
  <si>
    <t>Corylus (5 spp.)</t>
  </si>
  <si>
    <t>Cotinus (1 sp.)</t>
  </si>
  <si>
    <t>Crataegus (2 spp.)</t>
  </si>
  <si>
    <t>Used "Cupressaceae (Cupressus, Chamaecyparis)"</t>
  </si>
  <si>
    <t>Cupressus (1 sp.)</t>
  </si>
  <si>
    <t>Dalbergia (3 spp.)</t>
  </si>
  <si>
    <t>Elaeagnus (4 spp.)</t>
  </si>
  <si>
    <t>Engelhardia (1 sp.)</t>
  </si>
  <si>
    <t>Eurya (4 spp.)</t>
  </si>
  <si>
    <t>Used "F. grandifolia, F.h., F.h. subsp. pashanica"</t>
  </si>
  <si>
    <t>Used "F.l., F.lucida" (alternative combination, "F.l., F. japonica" dubious)</t>
  </si>
  <si>
    <t>Fagus (1 more spp.: F. engleriana)</t>
  </si>
  <si>
    <t>Ficus (5 spp.)</t>
  </si>
  <si>
    <t>Firmiana (1 sp.)</t>
  </si>
  <si>
    <t>Gleditsia (1 sp.)</t>
  </si>
  <si>
    <t>Hamamelidaceae (2 more genera, 2 spp.)</t>
  </si>
  <si>
    <t>Hedera (1 sp.)</t>
  </si>
  <si>
    <t>Hovenia (1 sp.)</t>
  </si>
  <si>
    <t>Hypericum (10 spp.)</t>
  </si>
  <si>
    <t>Icacinaceae (1 sp.: Hosiea sinensis)</t>
  </si>
  <si>
    <t>[Unclear if interval refers to I'ceae s.str. or s.l.]</t>
  </si>
  <si>
    <t>Ilex (10 spp.)</t>
  </si>
  <si>
    <t>Illicium (2 spp.)</t>
  </si>
  <si>
    <t>Jasminum (3 spp.)</t>
  </si>
  <si>
    <t>Juniperus (4 spp.)</t>
  </si>
  <si>
    <t>Kadsura (1 sp.)</t>
  </si>
  <si>
    <t>Liriodendron (1 sp.: L. chinense)</t>
  </si>
  <si>
    <t>Lauraceae (1 more sp.: Machilus ichangensis)</t>
  </si>
  <si>
    <t>Lindera (10 spp.)</t>
  </si>
  <si>
    <t>Liquidambar (2 spp.)</t>
  </si>
  <si>
    <t>Lithocarpus (2 spp.)</t>
  </si>
  <si>
    <t>Litsea (8 spp.)</t>
  </si>
  <si>
    <t xml:space="preserve">Loranthaceae (1 more genus, 2 spp.) </t>
  </si>
  <si>
    <t>Loranthus (1 sp.)</t>
  </si>
  <si>
    <t>Interval of "Meliosma alba, M. dilleniifolia, M. cuneifolia" = genus' interval</t>
  </si>
  <si>
    <t>Manglietia (1 sp.)</t>
  </si>
  <si>
    <t>Meliosma (4 more spp. incl. M. cuneifolia)</t>
  </si>
  <si>
    <t>Menispermaceae (4 genera, 8 spp.)</t>
  </si>
  <si>
    <t xml:space="preserve">Moraceae (2 more genera, 3 spp.) </t>
  </si>
  <si>
    <t>Morus (4 spp.)</t>
  </si>
  <si>
    <t>Neolitsea (2 spp.)</t>
  </si>
  <si>
    <t>Oleaceae (4 genera, 15 spp.)</t>
  </si>
  <si>
    <t>Osmanthus (1 sp.)</t>
  </si>
  <si>
    <t>2 listed NLRs ("P. sp."/"P. coccinea, P. crenulata") with identical intervals</t>
  </si>
  <si>
    <t>Platycarya (1 sp.: P. strobilacea)</t>
  </si>
  <si>
    <t>Pinus [sub]sect. Strobus (1 sp.: P. armandii)</t>
  </si>
  <si>
    <t>Paliurus (1 sp.)</t>
  </si>
  <si>
    <t>Phellodendron (1 sp.)</t>
  </si>
  <si>
    <t>Phoebe (4 spp.)</t>
  </si>
  <si>
    <t>Photinia (3 spp.)</t>
  </si>
  <si>
    <t>Picea (3 spp.)</t>
  </si>
  <si>
    <t>Pittosporum (9 spp.)</t>
  </si>
  <si>
    <t>Populus (7 spp.)</t>
  </si>
  <si>
    <t>Prunus (18 spp.)</t>
  </si>
  <si>
    <t>Pterostyrax (1 sp.)</t>
  </si>
  <si>
    <t>Punica (1 sp.)</t>
  </si>
  <si>
    <t>Pyracantha (2 sp. incl. P. crenulata)</t>
  </si>
  <si>
    <t>Quercus "sectio Cerris" (7 spp.; Groups Cerris, Ilex; incl. Q. serrata of Group Quercus)</t>
  </si>
  <si>
    <t>Quercus "sectio Prinus" (1 sp.: Q. aliena)</t>
  </si>
  <si>
    <t>Quercus (6 spp. of Group Cyclobalanopsis; 1 sp. of unclear affinity)</t>
  </si>
  <si>
    <t>Rhus (7 spp.)</t>
  </si>
  <si>
    <t>Rosa (17 spp.), Rubus (17 spp.)</t>
  </si>
  <si>
    <t>Interval of "Rubus sp." = "Rubus sp., Rosa sp."</t>
  </si>
  <si>
    <t>Sabia (4 spp.)</t>
  </si>
  <si>
    <t>Santalaceae (1 more genus, 2 spp.)</t>
  </si>
  <si>
    <t>Sapindaceae (1 spp.)</t>
  </si>
  <si>
    <t>Sapium japonicum, S. sebiferum [≡ Triadica sebifera]</t>
  </si>
  <si>
    <t>Used "Sapium sp. (S. sebiferum, S. japonicum)"; two distinct genera acc. FoC, GRIN</t>
  </si>
  <si>
    <t>Sarcococca (2 spp.)</t>
  </si>
  <si>
    <t>Used "Sarcococca (Asian species)"</t>
  </si>
  <si>
    <t>Sassafras (1 sp.)</t>
  </si>
  <si>
    <t>Staphylea (2 spp.)</t>
  </si>
  <si>
    <t>Stewartia (2 spp.)</t>
  </si>
  <si>
    <t>Styrax (3 spp.)</t>
  </si>
  <si>
    <t>Tetrastigma (3 spp.)</t>
  </si>
  <si>
    <t>Tilia (4 spp.)</t>
  </si>
  <si>
    <t>Torreya (1 sp.)</t>
  </si>
  <si>
    <t>Tsuga (1 sp.)</t>
  </si>
  <si>
    <t>Vaccinium (2 spp.)</t>
  </si>
  <si>
    <t>Viburnum (17 spp.)</t>
  </si>
  <si>
    <t>Vitis (8 spp.)</t>
  </si>
  <si>
    <t>Used "Z. sinica" [mistyped (?) for Z. sinensis, syn.]</t>
  </si>
  <si>
    <t>Used "Z. carpinifolia, Z. serrata"</t>
  </si>
  <si>
    <t>Zanthoxylum (8 spp.)</t>
  </si>
  <si>
    <t xml:space="preserve">Zelkova (2 more spp.) </t>
  </si>
  <si>
    <t xml:space="preserve">Berberis, Dysosma, Mahonia (18 spp.) </t>
  </si>
  <si>
    <t>Chimonanthus (2 spp.)</t>
  </si>
  <si>
    <t>Celastrus, Euonymus, Tripterygium (31 spp.)</t>
  </si>
  <si>
    <t>Daphniphyllum (2 spp.)</t>
  </si>
  <si>
    <t>Enkianthus (1 sp.), Pieris (1 sp.), Rhododendron (16 spp.)</t>
  </si>
  <si>
    <t>Euphorbiaceae (8 genera, 9 spp.)</t>
  </si>
  <si>
    <t>Not listed</t>
  </si>
  <si>
    <t>Fabaceae (8 genera, 12 spp.)</t>
  </si>
  <si>
    <t>Carrierea calycina, Idesia polycarpa</t>
  </si>
  <si>
    <t>Helwingia (3 spp.)</t>
  </si>
  <si>
    <t>Hydrangeaceae (7 genera, 22 spp.)</t>
  </si>
  <si>
    <t>Lardizabalaceae (5 genera, 6 spp.)</t>
  </si>
  <si>
    <t>Buddleja (2 spp.)</t>
  </si>
  <si>
    <t>Schisandra (5 spp.)</t>
  </si>
  <si>
    <t>Ribes (10 spp.)</t>
  </si>
  <si>
    <t>Rhamnus (13 spp.), Rhamnella (1 sp.); Sageretia (2 spp.)</t>
  </si>
  <si>
    <t>Rosaceae (12 more genera, 33 spp.)</t>
  </si>
  <si>
    <t>Rutaceae (4-5 more genera, 10 spp.)</t>
  </si>
  <si>
    <t>Stachyurus (2 spp.)</t>
  </si>
  <si>
    <t>Daphne, Edgeworthia, Wikstroemia (12 spp.)</t>
  </si>
  <si>
    <t>Boehmeria, Debregeasia, Oreocnide (3 spp.)</t>
  </si>
  <si>
    <t>Viscum (3 spp.)</t>
  </si>
  <si>
    <t>Viscaceae[FoC;old]; not listed/Used Santalaceae [APW]; only V. album listed</t>
  </si>
  <si>
    <t>Cayratia (3 spp.), Parthenocissus (4 spp.)</t>
  </si>
  <si>
    <t>Caprifoliaceae (6 genera, 23 spp.)</t>
  </si>
  <si>
    <t>Acer amplum [≡ A. longipes subsp. ~ ]</t>
  </si>
  <si>
    <t>Used "A. cappadocicum, A. longipes"</t>
  </si>
  <si>
    <t>Actinidia (6 more spp.)</t>
  </si>
  <si>
    <t>Ailanthus (1 more sp.)</t>
  </si>
  <si>
    <t>N climatic active taxa</t>
  </si>
  <si>
    <t>Acer (11 more spp.; sects Macrantha, Trifoliata, Platanoidea, Ginnala; Trifida)</t>
  </si>
  <si>
    <t>Aucuba (3 spp.)</t>
  </si>
  <si>
    <t>Broussonetia (3 spp. incl. B. kazinoki, B. papyrifera)</t>
  </si>
  <si>
    <t>Buxus (3 more spp.)</t>
  </si>
  <si>
    <t>Carpinus (7 more spp.)</t>
  </si>
  <si>
    <t>Catalpa (2 more spp.)</t>
  </si>
  <si>
    <t>Cephalotaxus (2 more spp.)</t>
  </si>
  <si>
    <t>Cornus (9 more spp.)</t>
  </si>
  <si>
    <t>Cotoneaster (11 more spp.)</t>
  </si>
  <si>
    <t>Diospyros (1 more sp.)</t>
  </si>
  <si>
    <t>Magnolia (2 more spp.)</t>
  </si>
  <si>
    <t>= Interval "M. denudata, M. sprengeri"</t>
  </si>
  <si>
    <t>Mallotus (3 more spp.)</t>
  </si>
  <si>
    <t>Nyssaceae (1 sp.)</t>
  </si>
  <si>
    <t>Pinus (2 more spp.; subsects Geradianae, Pinus)</t>
  </si>
  <si>
    <t>Pterocarya (3 more spp.)</t>
  </si>
  <si>
    <t>Sambucus (2 more spp.)</t>
  </si>
  <si>
    <t>Sorbus (8 more spp.)</t>
  </si>
  <si>
    <t>Ulmus (3 more spp.)</t>
  </si>
  <si>
    <t>Thereof species level</t>
  </si>
  <si>
    <t>Symplocos (5 spp.; incl. S. paniculata)</t>
  </si>
  <si>
    <t>Interval of S. paniculata = genus interval</t>
  </si>
  <si>
    <t>"center value"</t>
  </si>
  <si>
    <t>Total</t>
  </si>
  <si>
    <t>Yichang, Hubei</t>
  </si>
  <si>
    <t>m a.s.l.</t>
  </si>
  <si>
    <t>Enshi, Hubei</t>
  </si>
  <si>
    <t>Wanyuan, Sichuan</t>
  </si>
  <si>
    <r>
      <t>MAT</t>
    </r>
    <r>
      <rPr>
        <vertAlign val="subscript"/>
        <sz val="10"/>
        <rFont val="Tahoma"/>
        <family val="2"/>
      </rPr>
      <t>stat</t>
    </r>
  </si>
  <si>
    <t>Ankang, Shaanxi</t>
  </si>
  <si>
    <r>
      <rPr>
        <sz val="10"/>
        <rFont val="Tahoma"/>
        <family val="2"/>
      </rPr>
      <t>Δ</t>
    </r>
    <r>
      <rPr>
        <sz val="8.5"/>
        <rFont val="Arial Narrow"/>
        <family val="2"/>
      </rPr>
      <t>MAT</t>
    </r>
  </si>
  <si>
    <r>
      <t xml:space="preserve">Gingko </t>
    </r>
    <r>
      <rPr>
        <sz val="10"/>
        <color indexed="9"/>
        <rFont val="Arial Narrow"/>
        <family val="2"/>
      </rPr>
      <t>not considered for pooled interval</t>
    </r>
  </si>
  <si>
    <r>
      <t>MAT</t>
    </r>
    <r>
      <rPr>
        <vertAlign val="subscript"/>
        <sz val="10"/>
        <rFont val="Arial Narrow"/>
        <family val="2"/>
      </rPr>
      <t>min</t>
    </r>
    <r>
      <rPr>
        <sz val="10"/>
        <rFont val="Arial Narrow"/>
        <family val="2"/>
      </rPr>
      <t xml:space="preserve"> excluding erroneous taxa</t>
    </r>
  </si>
  <si>
    <t>at least</t>
  </si>
  <si>
    <t>Occurs</t>
  </si>
  <si>
    <t>Acer palmatum Thunb.</t>
  </si>
  <si>
    <t>Myrsinaceae[FoC]/Primulaceae[APW]; not listed</t>
  </si>
  <si>
    <t>Campsis grandiflora (Thunb.) K.Schum.</t>
  </si>
  <si>
    <t>Bignoniaceae; not listed</t>
  </si>
  <si>
    <t>Choerospondias axillaris (Roxb.) B.L.Burtt &amp; A.W.Hill</t>
  </si>
  <si>
    <t>Anacardiaceae; not listed</t>
  </si>
  <si>
    <t>Daphne odora Thunb.</t>
  </si>
  <si>
    <t>Erythroxylum kunthianum Kurz [= E. sinense Y.C.Wu]</t>
  </si>
  <si>
    <t>Erythroxylaceae; not listed</t>
  </si>
  <si>
    <t>Garcinia multiflora Champ. ex Benth.</t>
  </si>
  <si>
    <t>Clusiaceae; not listed</t>
  </si>
  <si>
    <t>Lagerstroemia indica L.</t>
  </si>
  <si>
    <t>Melastoma dodecandrum Lour.</t>
  </si>
  <si>
    <t>Melastomataceae; not listed</t>
  </si>
  <si>
    <t>Polygala fallax Hemsl.</t>
  </si>
  <si>
    <t>Polygalaceae; not listed</t>
  </si>
  <si>
    <t>Turpinia arguta (Lindl.) Seem.</t>
  </si>
  <si>
    <t>Staphyleaceae; not listed</t>
  </si>
  <si>
    <t>Wikstroemia monnula Hance</t>
  </si>
  <si>
    <t>Xylosma racemosa (Siebold &amp; Zucc.) Miq. [= X. congesta (Lour.) Merr.]</t>
  </si>
  <si>
    <t>Flacourtiaceae [FoC]/Salicaceae[APW]; not listed</t>
  </si>
  <si>
    <t>Salix (3 spp.)</t>
  </si>
  <si>
    <t>Berberis, Dysosma, Mahonia (1 sp. each)</t>
  </si>
  <si>
    <t>Lonicera (5 spp.), Weigela (1 sp.)</t>
  </si>
  <si>
    <t>Celastraceae (4 genera; 14 spp.)</t>
  </si>
  <si>
    <t>Elaeocarpus (4 spp.), Sloanea (1 sp.)</t>
  </si>
  <si>
    <t>Enkianthus, Pieris, Pryola (1 sp. each); Rhododendron (9 spp.)</t>
  </si>
  <si>
    <t>Euphorbiaceae (4 genera, 5 spp.)</t>
  </si>
  <si>
    <t>Fabaceae (3 genera; 5 spp.)</t>
  </si>
  <si>
    <t>Deutzia (1 sp.), Hydrangea (5 spp.)</t>
  </si>
  <si>
    <t>Buddleja lindleyana Fortune Gardneria multiflora Makino</t>
  </si>
  <si>
    <t>Michelia (6 spp.), Schisandra (3 spp.)</t>
  </si>
  <si>
    <t>Hibiscus (3 spp.)</t>
  </si>
  <si>
    <t>Ardisia (5 spp.), Embelia, Maesa, Myrsine, Rapanea (1 sp. each)</t>
  </si>
  <si>
    <t>Bougainvillea (2 spp.)</t>
  </si>
  <si>
    <t>Grevillea (1 sp.), Helicea (1 sp.)</t>
  </si>
  <si>
    <t>Rhamnus, Sageretia (3 spp. each)</t>
  </si>
  <si>
    <t>Rosaceae (6 more genera, 9 spp.)</t>
  </si>
  <si>
    <t>Rubiaceae (18 genera, 25 spp.)</t>
  </si>
  <si>
    <t>Rutaceae (5 genera, 6 spp.)</t>
  </si>
  <si>
    <t>Pinus subsect. Pinus (2 spp.)</t>
  </si>
  <si>
    <t>Grewia (2 spp.)</t>
  </si>
  <si>
    <t>Cayratia (2 spp.)</t>
  </si>
  <si>
    <t>Acer (1 more sp.: A. davidii; sect. Macrantha)</t>
  </si>
  <si>
    <t>Actinidia (5 spp.)</t>
  </si>
  <si>
    <t>Altingia (2 spp.)</t>
  </si>
  <si>
    <t>Aphananthe (1 sp.)</t>
  </si>
  <si>
    <t xml:space="preserve">Apocynaceae (2 genera, 5 spp.) </t>
  </si>
  <si>
    <t>Araliaceae (6 genera, 10 spp.)</t>
  </si>
  <si>
    <t>Araucaria sect. Eutacta (1 sp.: A. columnaris)</t>
  </si>
  <si>
    <t>Berchemia (1 sp.)</t>
  </si>
  <si>
    <t>Betula (1 sp.)</t>
  </si>
  <si>
    <t>Buxus (1 sp.)</t>
  </si>
  <si>
    <t>Camellia (11 spp.)</t>
  </si>
  <si>
    <t>Carpinus (1 sp.)</t>
  </si>
  <si>
    <t>Cassia (2 spp.)</t>
  </si>
  <si>
    <t>Castanea (2 spp.)</t>
  </si>
  <si>
    <t>Castanopsis (9 spp.)</t>
  </si>
  <si>
    <t>Interval of "Castanopsis spp., Lithocarpus spp., Pasania spp."</t>
  </si>
  <si>
    <t>Cedrus (1 sp.)</t>
  </si>
  <si>
    <t>Celtis (3 spp.)</t>
  </si>
  <si>
    <t>Cissus (1 sp.)</t>
  </si>
  <si>
    <t>Clethra (1 sp.)</t>
  </si>
  <si>
    <t>Corylopsis (1 sp.)</t>
  </si>
  <si>
    <t>Cycas (1 sp.)</t>
  </si>
  <si>
    <t>Diospyros (4 spp.)</t>
  </si>
  <si>
    <t>Elaeagnus (3 spp.)</t>
  </si>
  <si>
    <t>Eurya (7 spp.)</t>
  </si>
  <si>
    <t>Interval of "F.l., F.lucida" (cf. Shennongjia)</t>
  </si>
  <si>
    <t>Fagus longipetiolata, alternative interval (dubious comb.)</t>
  </si>
  <si>
    <t>Interval of "F.l., F.japonica"; species only distantly related</t>
  </si>
  <si>
    <t>Ficus (9 spp.)</t>
  </si>
  <si>
    <t>Halesia (1 sp.)</t>
  </si>
  <si>
    <t xml:space="preserve">Hamamelidaceae (2 genera, 1 sp. each) </t>
  </si>
  <si>
    <t>Ilex (22 spp.)</t>
  </si>
  <si>
    <t>Illicium (1 sp.)</t>
  </si>
  <si>
    <t>Jasminum (4 spp.)</t>
  </si>
  <si>
    <t>Oleaceae</t>
  </si>
  <si>
    <t>Juniperus (2 spp. of sect. Sabina)</t>
  </si>
  <si>
    <t>Lauraceae (1 more genus, Machilus, 5 spp.)</t>
  </si>
  <si>
    <t>Lindera (5 spp.)</t>
  </si>
  <si>
    <t>Lithocarpus (6 spp.)</t>
  </si>
  <si>
    <t>Litsea (3 spp.)</t>
  </si>
  <si>
    <t>= interval of L. europaeus, only listed species</t>
  </si>
  <si>
    <t>Interval of "M. nagi, M.r."</t>
  </si>
  <si>
    <t>Magnolia (5 more spp.)</t>
  </si>
  <si>
    <t>Mallotus (4 spp.)</t>
  </si>
  <si>
    <t>Meliosma (3 spp.)</t>
  </si>
  <si>
    <t>Melliodendron (1 spp.)</t>
  </si>
  <si>
    <t>Menispermaceae (5 genera, 7 spp.)</t>
  </si>
  <si>
    <t>Moraceae (2 more genera, 3 spp.)</t>
  </si>
  <si>
    <t>Morus (1 sp.)</t>
  </si>
  <si>
    <t>Myrtaceae (1 genus, Syzygium, 3 spp.)</t>
  </si>
  <si>
    <t>Nerium (1 sp.)</t>
  </si>
  <si>
    <t>Nyssaceae (1 sp.: Camptotheca acuminata)</t>
  </si>
  <si>
    <t>Oleaceae (2 genera, 5 spp.)</t>
  </si>
  <si>
    <t>Osmanthus (3 spp.)</t>
  </si>
  <si>
    <t>Interval recorded for "P. s., P. longipes" = genus interval</t>
  </si>
  <si>
    <t>Phoebe (3 spp.)</t>
  </si>
  <si>
    <t>Phyllanthus (3 spp.)</t>
  </si>
  <si>
    <t>= family interval</t>
  </si>
  <si>
    <t>Prunus (10 spp.)</t>
  </si>
  <si>
    <t>Pterocarya (1 sp.)</t>
  </si>
  <si>
    <t>Quercus "sectio Cerris" (2 spp., Groups Cerris, Ilex)</t>
  </si>
  <si>
    <t>Reevesia (1 sp.)</t>
  </si>
  <si>
    <t>Rhus (4 spp.)</t>
  </si>
  <si>
    <t>Rosa (5 spp.), Rubus (23 spp.)</t>
  </si>
  <si>
    <t>Sabia (1 sp.)</t>
  </si>
  <si>
    <t>Sapium (3 spp., incl. S. japonicum, S. sebiferum)</t>
  </si>
  <si>
    <t>Interval recorded as "Sapium (S. japonicum, S. sebiferum)"</t>
  </si>
  <si>
    <t>Styrax (6 spp.)</t>
  </si>
  <si>
    <t>Taxodioideae (1 more sp.: Metasequoia)</t>
  </si>
  <si>
    <t>Ternstroemia (1 sp.)</t>
  </si>
  <si>
    <t>Pentaphylacaceae</t>
  </si>
  <si>
    <t>Tetrastigma (1 sp.)</t>
  </si>
  <si>
    <t>Theaceaea (s.l.; 3 more genera, 5 spp.)</t>
  </si>
  <si>
    <t>Pentaphylacaceae, which used to be included in Theaceae</t>
  </si>
  <si>
    <t>Tilia (1 sp.)</t>
  </si>
  <si>
    <t>Trema (1 sp.)</t>
  </si>
  <si>
    <t>Vaccinium (5 spp.)</t>
  </si>
  <si>
    <t>Viburnum (10 spp.)</t>
  </si>
  <si>
    <t>Adoxaceae (Caprifoliaceae s.l.)</t>
  </si>
  <si>
    <t>Vitis (5 spp.)</t>
  </si>
  <si>
    <t>Zanthoxylum (3 spp.)</t>
  </si>
  <si>
    <t>Vitaceae (1 more genus, Parthenocissus, 2 spp.)</t>
  </si>
  <si>
    <t>Hypericum (3 spp.)</t>
  </si>
  <si>
    <t>Acer "sect. Spicata" (3 more spp.; sect. Palmata)</t>
  </si>
  <si>
    <t>Broussonetia (2 spp., incl. B. kazinoki)</t>
  </si>
  <si>
    <t>Cinnamomum (3 more spp.)</t>
  </si>
  <si>
    <t>Cornus (1 more sp.)</t>
  </si>
  <si>
    <t>Podocarpus (1 more sp.)</t>
  </si>
  <si>
    <t>Symplocos (≤16 spp., incl. S. paniculata)</t>
  </si>
  <si>
    <t>Interval of M.d. ambiguous, incl. in two NLR: "M.d., M. acuminata" (= interval recorded for M. acuminata) and "M.d., M. sprengeri" (= interval recorded for M. sprengeri)</t>
  </si>
  <si>
    <t>Unclear</t>
  </si>
  <si>
    <t>Weinmannia (1 sp.)</t>
  </si>
  <si>
    <t>*</t>
  </si>
  <si>
    <t>Cassia</t>
  </si>
  <si>
    <t>Dalbergia</t>
  </si>
  <si>
    <t>"Warm outlier"</t>
  </si>
  <si>
    <t>"Cold outlier"</t>
  </si>
  <si>
    <t>Cassia, Dalbergia, Reevesia (latter without altitude data)</t>
  </si>
  <si>
    <t>"% coexistence"</t>
  </si>
  <si>
    <t>Station</t>
  </si>
  <si>
    <t>Nanping</t>
  </si>
  <si>
    <t>Quercus (7 more spp., Group Cyclobalanopsis)</t>
  </si>
  <si>
    <t>Shennongjia</t>
  </si>
  <si>
    <t>≤ … °C</t>
  </si>
  <si>
    <t>Not found</t>
  </si>
  <si>
    <t>In range</t>
  </si>
  <si>
    <t>Longqi</t>
  </si>
  <si>
    <t>-</t>
  </si>
  <si>
    <t>+</t>
  </si>
  <si>
    <t>Found</t>
  </si>
  <si>
    <t>Genus</t>
  </si>
  <si>
    <t>S. chinensis</t>
  </si>
  <si>
    <r>
      <rPr>
        <sz val="10"/>
        <rFont val="Tahoma"/>
        <family val="2"/>
      </rPr>
      <t>Δ</t>
    </r>
    <r>
      <rPr>
        <sz val="10"/>
        <rFont val="Arial Narrow"/>
        <family val="2"/>
      </rPr>
      <t>MAT</t>
    </r>
    <r>
      <rPr>
        <sz val="10"/>
        <rFont val="Arial Narrow"/>
        <family val="2"/>
      </rPr>
      <t xml:space="preserve"> excluding erroneous taxa</t>
    </r>
  </si>
  <si>
    <t>Median for samples with 15+ climatic active taxa</t>
  </si>
  <si>
    <r>
      <t>Punica</t>
    </r>
    <r>
      <rPr>
        <sz val="10"/>
        <rFont val="Arial Narrow"/>
        <family val="2"/>
      </rPr>
      <t>, no altitudinal distribution given</t>
    </r>
  </si>
  <si>
    <t>Source</t>
  </si>
  <si>
    <t>Acer cappadocicum, A. longipes</t>
  </si>
  <si>
    <t xml:space="preserve">Acer "sect. Spicata" (5 spp., 2 subspp.: sects Caudata, Palmata) </t>
  </si>
  <si>
    <t>ATSNA</t>
  </si>
  <si>
    <t>Catalpa spp. (C. ovata, C. bignonioides)</t>
  </si>
  <si>
    <t>AWPC*,p.o.</t>
  </si>
  <si>
    <t>AWPC*</t>
  </si>
  <si>
    <t>AWPC</t>
  </si>
  <si>
    <t>AWPC,FoNA,Tropicos</t>
  </si>
  <si>
    <t>AWPC,ATSNA</t>
  </si>
  <si>
    <t>Fagus longipetiolata, F. lucida</t>
  </si>
  <si>
    <t>Buxus hainanensis, B. myrica, B. henryi</t>
  </si>
  <si>
    <t>AWPC,VF*</t>
  </si>
  <si>
    <t>AWPC*,ATSNA</t>
  </si>
  <si>
    <t>–</t>
  </si>
  <si>
    <t>AWPC*,ATSNA,F&amp;G'96*</t>
  </si>
  <si>
    <t>FoC*</t>
  </si>
  <si>
    <t>Crataegus (1 sp.)</t>
  </si>
  <si>
    <t>Photinia (10 spp.)</t>
  </si>
  <si>
    <t>AWPC*,ATSNA,B&amp;Z'82*</t>
  </si>
  <si>
    <t>MAT</t>
  </si>
  <si>
    <t>Dashennongjia Range, W. Shennongjia F.D.</t>
  </si>
  <si>
    <t>Selected grid data</t>
  </si>
  <si>
    <r>
      <t>MAT</t>
    </r>
    <r>
      <rPr>
        <vertAlign val="subscript"/>
        <sz val="10"/>
        <rFont val="Tahoma"/>
        <family val="2"/>
      </rPr>
      <t>cell</t>
    </r>
  </si>
  <si>
    <r>
      <t>altitude</t>
    </r>
    <r>
      <rPr>
        <vertAlign val="subscript"/>
        <sz val="10"/>
        <rFont val="Tahoma"/>
        <family val="2"/>
      </rPr>
      <t>cell</t>
    </r>
  </si>
  <si>
    <t>Via regression (115 grid cells)</t>
  </si>
  <si>
    <t>Dachangshun, 25km SE of Shennongjia F.D.</t>
  </si>
  <si>
    <r>
      <t>MAT</t>
    </r>
    <r>
      <rPr>
        <vertAlign val="subscript"/>
        <sz val="10"/>
        <rFont val="Arial Narrow"/>
        <family val="2"/>
      </rPr>
      <t>real</t>
    </r>
    <r>
      <rPr>
        <sz val="10"/>
        <rFont val="Arial Narrow"/>
        <family val="2"/>
      </rPr>
      <t xml:space="preserve"> using moist adiabatic lapse rate</t>
    </r>
  </si>
  <si>
    <t>AWPC(*)</t>
  </si>
  <si>
    <t>AWPC*,ATSNA,other</t>
  </si>
  <si>
    <r>
      <t>MAT</t>
    </r>
    <r>
      <rPr>
        <vertAlign val="subscript"/>
        <sz val="10"/>
        <rFont val="Arial Narrow"/>
        <family val="2"/>
      </rPr>
      <t xml:space="preserve">real </t>
    </r>
    <r>
      <rPr>
        <sz val="10"/>
        <rFont val="Arial Narrow"/>
        <family val="2"/>
      </rPr>
      <t>using moist adiabatic lapse rate on station data</t>
    </r>
  </si>
  <si>
    <t>N climatic active taxa, erroneous taxa (red font) excluded</t>
  </si>
  <si>
    <t>mid</t>
  </si>
  <si>
    <t>AWPC, ATSNA</t>
  </si>
  <si>
    <t>Juglans cathayensis Dode [= J. mandshurica Maxim]</t>
  </si>
  <si>
    <t>Engelhardia (1 sp.: E. roxburghiana Wall.)</t>
  </si>
  <si>
    <t>ATSNA refers to fine-gridded distribution and climate data by Thompson (1999a,b,2001) for N.American members of the according genus.</t>
  </si>
  <si>
    <t>In case of some genera, which comprise important western Eurasian members, additional literature was used to estimate conservative MAT ranges(*).</t>
  </si>
  <si>
    <t>Averaged MAT of Shennongjia Forest Distr., based on Fang et al. (2009)</t>
  </si>
  <si>
    <t>Averaged MAT of Shennongjia For. Distr. (Fang et al., 2009)</t>
  </si>
  <si>
    <t>(herbaceous)</t>
  </si>
  <si>
    <t>AWPC*;B&amp;Z'86*</t>
  </si>
  <si>
    <t>AWPC*,ATSNA,VF*</t>
  </si>
  <si>
    <t>AWPC*,FNA*</t>
  </si>
  <si>
    <t>AWPC,ATSNA,g.org*</t>
  </si>
  <si>
    <t>2 listed NLRs ("P. sp."/"P. strobilacea, P. longipes") with identical intervals; P. longipes syn. of P. strobilacea</t>
  </si>
  <si>
    <t>Platycarya strobilacea Siebold &amp; Zucc.</t>
  </si>
  <si>
    <t>Peters, 1997</t>
  </si>
  <si>
    <t>AWPC(*),ATSNA</t>
  </si>
  <si>
    <t xml:space="preserve">l.b.: Ann &amp; Oshima, 1996; u.b.: Sakio et al., Folia Geobotanica, 2002 </t>
  </si>
  <si>
    <t>Punica granatum L.</t>
  </si>
  <si>
    <t>Listed as "Punica sp."</t>
  </si>
  <si>
    <t>AWPC,ATSNA,VF†</t>
  </si>
  <si>
    <t>(AWPC*,no elev.data)</t>
  </si>
  <si>
    <t>AWPC*;ATSNA</t>
  </si>
  <si>
    <t>"Taxodiaceae" (1 more sp.: Metasequoia glyptostroboides)</t>
  </si>
  <si>
    <t>AWPC*,g.org*</t>
  </si>
  <si>
    <t>AWPC;ATSNA</t>
  </si>
  <si>
    <t>AWPC(*);ATSNA;VF*</t>
  </si>
  <si>
    <t>AWPC*;B&amp;Z82*</t>
  </si>
  <si>
    <r>
      <t xml:space="preserve">† </t>
    </r>
    <r>
      <rPr>
        <sz val="10"/>
        <rFont val="Arial Narrow"/>
        <family val="2"/>
      </rPr>
      <t>Conservative MAT ranges, mainly based on Fang et al. (2009; AWPC), partly corrected for problematic data (AWPC*), or emended using additional resources</t>
    </r>
  </si>
  <si>
    <t>AWPC,this locality</t>
  </si>
  <si>
    <t>Taxon occurring at elevations with MAT outside PFDB MAT range</t>
  </si>
  <si>
    <t>Potential species-level NLRs</t>
  </si>
  <si>
    <t>min</t>
  </si>
  <si>
    <t>max</t>
  </si>
  <si>
    <r>
      <t>MAT</t>
    </r>
    <r>
      <rPr>
        <vertAlign val="subscript"/>
        <sz val="10"/>
        <color indexed="8"/>
        <rFont val="Tahoma"/>
        <family val="2"/>
      </rPr>
      <t xml:space="preserve">min </t>
    </r>
    <r>
      <rPr>
        <sz val="10"/>
        <color indexed="8"/>
        <rFont val="Tahoma"/>
        <family val="2"/>
      </rPr>
      <t>min. error</t>
    </r>
  </si>
  <si>
    <r>
      <t>MAT(corr.)</t>
    </r>
    <r>
      <rPr>
        <vertAlign val="superscript"/>
        <sz val="10"/>
        <color indexed="8"/>
        <rFont val="Tahoma"/>
        <family val="2"/>
      </rPr>
      <t>†</t>
    </r>
  </si>
  <si>
    <t xml:space="preserve">Mt </t>
  </si>
  <si>
    <t>Taxon defining l.b. of MAT interval</t>
  </si>
  <si>
    <t>Taxon defining u.b. of MAT interval</t>
  </si>
  <si>
    <t>Climatic ('warm') outlier</t>
  </si>
  <si>
    <r>
      <t>MAT</t>
    </r>
    <r>
      <rPr>
        <b/>
        <vertAlign val="subscript"/>
        <sz val="10"/>
        <rFont val="Arial Narrow"/>
        <family val="2"/>
      </rPr>
      <t>min</t>
    </r>
    <r>
      <rPr>
        <b/>
        <sz val="10"/>
        <rFont val="Arial Narrow"/>
        <family val="2"/>
      </rPr>
      <t xml:space="preserve"> using corr. tolerances</t>
    </r>
  </si>
  <si>
    <r>
      <t>MAT</t>
    </r>
    <r>
      <rPr>
        <b/>
        <vertAlign val="subscript"/>
        <sz val="10"/>
        <rFont val="Arial Narrow"/>
        <family val="2"/>
      </rPr>
      <t>max</t>
    </r>
    <r>
      <rPr>
        <b/>
        <sz val="10"/>
        <rFont val="Arial Narrow"/>
        <family val="2"/>
      </rPr>
      <t xml:space="preserve"> using corr. tolerances</t>
    </r>
  </si>
  <si>
    <r>
      <rPr>
        <b/>
        <sz val="10"/>
        <rFont val="Tahoma"/>
        <family val="2"/>
      </rPr>
      <t>Δ</t>
    </r>
    <r>
      <rPr>
        <b/>
        <sz val="8.5"/>
        <rFont val="Arial Narrow"/>
        <family val="2"/>
      </rPr>
      <t>MAT</t>
    </r>
  </si>
  <si>
    <r>
      <t>MAT</t>
    </r>
    <r>
      <rPr>
        <b/>
        <vertAlign val="subscript"/>
        <sz val="10"/>
        <rFont val="Arial Narrow"/>
        <family val="2"/>
      </rPr>
      <t>real</t>
    </r>
    <r>
      <rPr>
        <b/>
        <sz val="10"/>
        <rFont val="Arial Narrow"/>
        <family val="2"/>
      </rPr>
      <t xml:space="preserve"> (based on 115 grid cells)</t>
    </r>
  </si>
  <si>
    <r>
      <t>MAT</t>
    </r>
    <r>
      <rPr>
        <b/>
        <vertAlign val="subscript"/>
        <sz val="10"/>
        <rFont val="Arial Narrow"/>
        <family val="2"/>
      </rPr>
      <t>min</t>
    </r>
  </si>
  <si>
    <r>
      <t>MAT</t>
    </r>
    <r>
      <rPr>
        <b/>
        <vertAlign val="subscript"/>
        <sz val="10"/>
        <rFont val="Arial Narrow"/>
        <family val="2"/>
      </rPr>
      <t>max</t>
    </r>
  </si>
  <si>
    <t>Taxon likely occurs at higher or lower MATs outside the checked range</t>
  </si>
  <si>
    <t>Cf. Shennongjia sheet</t>
  </si>
  <si>
    <t>Climatic ('cold') outlier</t>
  </si>
  <si>
    <r>
      <t>MAT</t>
    </r>
    <r>
      <rPr>
        <b/>
        <vertAlign val="subscript"/>
        <sz val="10"/>
        <rFont val="Arial Narrow"/>
        <family val="2"/>
      </rPr>
      <t>real</t>
    </r>
    <r>
      <rPr>
        <b/>
        <sz val="10"/>
        <rFont val="Arial Narrow"/>
        <family val="2"/>
      </rPr>
      <t xml:space="preserve"> (35 grid cells)</t>
    </r>
  </si>
  <si>
    <r>
      <t>MAT</t>
    </r>
    <r>
      <rPr>
        <vertAlign val="subscript"/>
        <sz val="10"/>
        <rFont val="Arial Narrow"/>
        <family val="2"/>
      </rPr>
      <t>min</t>
    </r>
    <r>
      <rPr>
        <sz val="10"/>
        <rFont val="Arial Narrow"/>
        <family val="2"/>
      </rPr>
      <t xml:space="preserve"> excluding erroneous taxa (red font, cf. Shennongjia)</t>
    </r>
  </si>
  <si>
    <t>Grid data based on WorldClim v. 1.3 (Hijmans et al., 2005), included in DIVA-GIS v. 7.3.0 (R. Hijmans and co-workers: http://www.diva-gis.org)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</si>
</sst>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3" x14ac:knownFonts="1">
    <font>
      <sz val="10"/>
      <name val="Arial"/>
    </font>
    <font>
      <sz val="10"/>
      <name val="Arial"/>
      <family val="2"/>
    </font>
    <font>
      <sz val="10"/>
      <color indexed="8"/>
      <name val="Tahoma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0"/>
      <color indexed="8"/>
      <name val="Arial Narrow"/>
      <family val="2"/>
    </font>
    <font>
      <vertAlign val="subscript"/>
      <sz val="10"/>
      <name val="Tahoma"/>
      <family val="2"/>
    </font>
    <font>
      <sz val="10"/>
      <name val="Arial Narrow"/>
      <family val="2"/>
    </font>
    <font>
      <vertAlign val="subscript"/>
      <sz val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sz val="8.5"/>
      <name val="Arial Narrow"/>
      <family val="2"/>
    </font>
    <font>
      <sz val="10"/>
      <color indexed="9"/>
      <name val="Arial Narrow"/>
      <family val="2"/>
    </font>
    <font>
      <sz val="9"/>
      <color indexed="8"/>
      <name val="Arial Narrow"/>
      <family val="2"/>
    </font>
    <font>
      <sz val="8"/>
      <color indexed="8"/>
      <name val="Arial Narrow"/>
      <family val="2"/>
    </font>
    <font>
      <b/>
      <sz val="9"/>
      <color indexed="81"/>
      <name val="Tahoma"/>
      <family val="2"/>
    </font>
    <font>
      <sz val="10"/>
      <color indexed="9"/>
      <name val="Tahoma"/>
      <family val="2"/>
    </font>
    <font>
      <b/>
      <sz val="10"/>
      <color indexed="23"/>
      <name val="Arial Narrow"/>
      <family val="2"/>
    </font>
    <font>
      <b/>
      <sz val="10"/>
      <color indexed="17"/>
      <name val="Arial Narrow"/>
      <family val="2"/>
    </font>
    <font>
      <b/>
      <sz val="10"/>
      <color indexed="57"/>
      <name val="Arial Narrow"/>
      <family val="2"/>
    </font>
    <font>
      <b/>
      <sz val="10"/>
      <color indexed="53"/>
      <name val="Arial Narrow"/>
      <family val="2"/>
    </font>
    <font>
      <b/>
      <sz val="10"/>
      <color indexed="10"/>
      <name val="Arial Narrow"/>
      <family val="2"/>
    </font>
    <font>
      <b/>
      <sz val="10"/>
      <color indexed="14"/>
      <name val="Arial Narrow"/>
      <family val="2"/>
    </font>
    <font>
      <sz val="10"/>
      <color indexed="51"/>
      <name val="Tahoma"/>
      <family val="2"/>
    </font>
    <font>
      <sz val="10"/>
      <color indexed="10"/>
      <name val="Tahoma"/>
      <family val="2"/>
    </font>
    <font>
      <i/>
      <sz val="10"/>
      <color indexed="9"/>
      <name val="Arial Narrow"/>
      <family val="2"/>
    </font>
    <font>
      <b/>
      <sz val="10"/>
      <color indexed="9"/>
      <name val="Arial Narrow"/>
      <family val="2"/>
    </font>
    <font>
      <b/>
      <sz val="10"/>
      <color indexed="14"/>
      <name val="Arial"/>
      <family val="2"/>
    </font>
    <font>
      <sz val="10"/>
      <color indexed="23"/>
      <name val="Tahoma"/>
      <family val="2"/>
    </font>
    <font>
      <sz val="10"/>
      <color indexed="17"/>
      <name val="Arial Narrow"/>
      <family val="2"/>
    </font>
    <font>
      <sz val="10"/>
      <color indexed="57"/>
      <name val="Arial Narrow"/>
      <family val="2"/>
    </font>
    <font>
      <sz val="10"/>
      <color indexed="53"/>
      <name val="Arial Narrow"/>
      <family val="2"/>
    </font>
    <font>
      <vertAlign val="subscript"/>
      <sz val="10"/>
      <color indexed="8"/>
      <name val="Tahoma"/>
      <family val="2"/>
    </font>
    <font>
      <vertAlign val="superscript"/>
      <sz val="10"/>
      <color indexed="8"/>
      <name val="Tahoma"/>
      <family val="2"/>
    </font>
    <font>
      <vertAlign val="superscript"/>
      <sz val="10"/>
      <name val="Arial Narrow"/>
      <family val="2"/>
    </font>
    <font>
      <b/>
      <sz val="10"/>
      <color indexed="8"/>
      <name val="Tahoma"/>
      <family val="2"/>
    </font>
    <font>
      <b/>
      <vertAlign val="subscript"/>
      <sz val="10"/>
      <name val="Arial Narrow"/>
      <family val="2"/>
    </font>
    <font>
      <b/>
      <sz val="10"/>
      <name val="Tahoma"/>
      <family val="2"/>
    </font>
    <font>
      <b/>
      <sz val="8.5"/>
      <name val="Arial Narrow"/>
      <family val="2"/>
    </font>
    <font>
      <sz val="10"/>
      <color rgb="FF777777"/>
      <name val="Tahoma"/>
      <family val="2"/>
    </font>
    <font>
      <sz val="10"/>
      <color theme="0"/>
      <name val="Tahoma"/>
      <family val="2"/>
    </font>
    <font>
      <sz val="10"/>
      <color rgb="FFFF0000"/>
      <name val="Tahoma"/>
      <family val="2"/>
    </font>
    <font>
      <b/>
      <sz val="10"/>
      <color rgb="FF008000"/>
      <name val="Arial Narrow"/>
      <family val="2"/>
    </font>
    <font>
      <b/>
      <sz val="10"/>
      <color rgb="FF339966"/>
      <name val="Arial Narrow"/>
      <family val="2"/>
    </font>
    <font>
      <b/>
      <sz val="10"/>
      <color rgb="FFFF0000"/>
      <name val="Arial Narrow"/>
      <family val="2"/>
    </font>
    <font>
      <b/>
      <sz val="10"/>
      <color rgb="FFFF6600"/>
      <name val="Arial Narrow"/>
      <family val="2"/>
    </font>
    <font>
      <b/>
      <sz val="10"/>
      <color rgb="FFFF00FF"/>
      <name val="Arial Narrow"/>
      <family val="2"/>
    </font>
    <font>
      <sz val="10"/>
      <color theme="0" tint="-0.499984740745262"/>
      <name val="Tahoma"/>
      <family val="2"/>
    </font>
    <font>
      <sz val="10"/>
      <color rgb="FF0070C0"/>
      <name val="Tahoma"/>
      <family val="2"/>
    </font>
    <font>
      <sz val="10"/>
      <color theme="1"/>
      <name val="Tahoma"/>
      <family val="2"/>
    </font>
    <font>
      <b/>
      <sz val="10"/>
      <color rgb="FFC0C0C0"/>
      <name val="Arial Narrow"/>
      <family val="2"/>
    </font>
  </fonts>
  <fills count="3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darkVertical">
        <fgColor indexed="27"/>
        <bgColor indexed="43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40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darkVertical">
        <fgColor indexed="47"/>
        <bgColor indexed="43"/>
      </patternFill>
    </fill>
    <fill>
      <patternFill patternType="darkVertical">
        <fgColor indexed="47"/>
        <bgColor indexed="47"/>
      </patternFill>
    </fill>
    <fill>
      <patternFill patternType="solid">
        <fgColor rgb="FF99CC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08080"/>
        <bgColor indexed="40"/>
      </patternFill>
    </fill>
    <fill>
      <patternFill patternType="solid">
        <fgColor rgb="FF80808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92D050"/>
        <bgColor indexed="64"/>
      </patternFill>
    </fill>
    <fill>
      <patternFill patternType="darkVertical">
        <fgColor rgb="FFFFFF00"/>
        <bgColor rgb="FFFFCC99"/>
      </patternFill>
    </fill>
    <fill>
      <patternFill patternType="solid">
        <fgColor rgb="FFFFFF99"/>
        <bgColor indexed="64"/>
      </patternFill>
    </fill>
    <fill>
      <patternFill patternType="lightVertical">
        <fgColor rgb="FFFFFF99"/>
        <bgColor indexed="27"/>
      </patternFill>
    </fill>
    <fill>
      <patternFill patternType="lightVertical">
        <fgColor rgb="FFCCECFF"/>
        <bgColor indexed="43"/>
      </patternFill>
    </fill>
    <fill>
      <patternFill patternType="solid">
        <fgColor rgb="FFC0C0C0"/>
        <bgColor indexed="64"/>
      </patternFill>
    </fill>
    <fill>
      <patternFill patternType="darkVertical">
        <fgColor rgb="FFCCECFF"/>
        <bgColor indexed="27"/>
      </patternFill>
    </fill>
    <fill>
      <patternFill patternType="darkVertical">
        <fgColor rgb="FFFFFF00"/>
        <bgColor rgb="FFFFFF00"/>
      </patternFill>
    </fill>
    <fill>
      <patternFill patternType="lightVertical">
        <fgColor rgb="FFCCECFF"/>
        <bgColor rgb="FFCCECFF"/>
      </patternFill>
    </fill>
    <fill>
      <patternFill patternType="darkVertical">
        <fgColor rgb="FFFFFF99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</cellStyleXfs>
  <cellXfs count="403">
    <xf numFmtId="0" fontId="0" fillId="0" borderId="0" xfId="0"/>
    <xf numFmtId="0" fontId="0" fillId="0" borderId="0" xfId="0" applyBorder="1"/>
    <xf numFmtId="0" fontId="6" fillId="0" borderId="0" xfId="0" applyFont="1" applyFill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2" fillId="0" borderId="0" xfId="4" applyFont="1" applyAlignment="1"/>
    <xf numFmtId="0" fontId="6" fillId="0" borderId="0" xfId="0" applyFont="1" applyFill="1" applyAlignment="1">
      <alignment horizontal="center"/>
    </xf>
    <xf numFmtId="0" fontId="2" fillId="0" borderId="0" xfId="4" applyFont="1" applyFill="1" applyBorder="1" applyAlignment="1">
      <alignment horizontal="center"/>
    </xf>
    <xf numFmtId="0" fontId="2" fillId="0" borderId="2" xfId="4" applyFont="1" applyFill="1" applyBorder="1" applyAlignment="1"/>
    <xf numFmtId="0" fontId="2" fillId="0" borderId="2" xfId="4" applyFont="1" applyFill="1" applyBorder="1" applyAlignment="1">
      <alignment horizontal="right"/>
    </xf>
    <xf numFmtId="0" fontId="2" fillId="0" borderId="0" xfId="4" applyFont="1" applyFill="1" applyAlignment="1"/>
    <xf numFmtId="0" fontId="2" fillId="0" borderId="1" xfId="4" applyFont="1" applyFill="1" applyBorder="1" applyAlignment="1"/>
    <xf numFmtId="0" fontId="2" fillId="0" borderId="1" xfId="4" applyFont="1" applyFill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2" fillId="0" borderId="0" xfId="4" applyFont="1" applyFill="1" applyBorder="1" applyAlignment="1"/>
    <xf numFmtId="0" fontId="2" fillId="0" borderId="0" xfId="4" applyFont="1" applyFill="1" applyBorder="1" applyAlignment="1">
      <alignment horizontal="right"/>
    </xf>
    <xf numFmtId="0" fontId="2" fillId="0" borderId="1" xfId="4" applyFont="1" applyBorder="1" applyAlignment="1"/>
    <xf numFmtId="0" fontId="6" fillId="0" borderId="3" xfId="0" applyFont="1" applyBorder="1"/>
    <xf numFmtId="0" fontId="6" fillId="0" borderId="3" xfId="0" applyFont="1" applyBorder="1" applyAlignment="1">
      <alignment horizontal="center"/>
    </xf>
    <xf numFmtId="0" fontId="18" fillId="2" borderId="1" xfId="4" applyFont="1" applyFill="1" applyBorder="1" applyAlignment="1"/>
    <xf numFmtId="0" fontId="18" fillId="2" borderId="1" xfId="4" applyFont="1" applyFill="1" applyBorder="1" applyAlignment="1">
      <alignment horizontal="right"/>
    </xf>
    <xf numFmtId="0" fontId="18" fillId="2" borderId="0" xfId="4" applyFont="1" applyFill="1" applyAlignment="1"/>
    <xf numFmtId="0" fontId="18" fillId="2" borderId="0" xfId="0" applyFont="1" applyFill="1"/>
    <xf numFmtId="0" fontId="18" fillId="2" borderId="0" xfId="0" applyFont="1" applyFill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Fill="1" applyBorder="1" applyAlignment="1">
      <alignment horizontal="right"/>
    </xf>
    <xf numFmtId="0" fontId="2" fillId="3" borderId="1" xfId="4" applyFont="1" applyFill="1" applyBorder="1" applyAlignment="1"/>
    <xf numFmtId="0" fontId="2" fillId="3" borderId="1" xfId="4" applyFont="1" applyFill="1" applyBorder="1" applyAlignment="1">
      <alignment horizontal="right"/>
    </xf>
    <xf numFmtId="0" fontId="2" fillId="3" borderId="0" xfId="4" applyFont="1" applyFill="1" applyBorder="1" applyAlignment="1">
      <alignment horizontal="right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2" fillId="3" borderId="0" xfId="4" applyFont="1" applyFill="1" applyAlignment="1"/>
    <xf numFmtId="0" fontId="2" fillId="3" borderId="0" xfId="4" applyFont="1" applyFill="1" applyBorder="1" applyAlignment="1"/>
    <xf numFmtId="0" fontId="2" fillId="3" borderId="0" xfId="4" applyFont="1" applyFill="1" applyBorder="1" applyAlignment="1">
      <alignment horizontal="center"/>
    </xf>
    <xf numFmtId="0" fontId="6" fillId="3" borderId="3" xfId="0" applyFont="1" applyFill="1" applyBorder="1"/>
    <xf numFmtId="0" fontId="6" fillId="3" borderId="3" xfId="0" applyFont="1" applyFill="1" applyBorder="1" applyAlignment="1">
      <alignment horizontal="center"/>
    </xf>
    <xf numFmtId="0" fontId="2" fillId="3" borderId="1" xfId="4" quotePrefix="1" applyFont="1" applyFill="1" applyBorder="1" applyAlignment="1"/>
    <xf numFmtId="164" fontId="9" fillId="0" borderId="0" xfId="0" applyNumberFormat="1" applyFont="1"/>
    <xf numFmtId="0" fontId="6" fillId="5" borderId="0" xfId="0" applyFont="1" applyFill="1" applyAlignment="1">
      <alignment horizontal="center"/>
    </xf>
    <xf numFmtId="0" fontId="2" fillId="5" borderId="1" xfId="4" applyFont="1" applyFill="1" applyBorder="1" applyAlignment="1">
      <alignment horizontal="right"/>
    </xf>
    <xf numFmtId="0" fontId="2" fillId="5" borderId="0" xfId="4" applyFont="1" applyFill="1" applyAlignment="1"/>
    <xf numFmtId="0" fontId="11" fillId="0" borderId="0" xfId="0" applyFont="1" applyAlignment="1">
      <alignment horizontal="center"/>
    </xf>
    <xf numFmtId="0" fontId="11" fillId="5" borderId="0" xfId="0" applyFont="1" applyFill="1"/>
    <xf numFmtId="0" fontId="6" fillId="0" borderId="0" xfId="0" applyFont="1" applyAlignment="1">
      <alignment horizontal="right"/>
    </xf>
    <xf numFmtId="164" fontId="6" fillId="0" borderId="0" xfId="0" applyNumberFormat="1" applyFont="1"/>
    <xf numFmtId="0" fontId="6" fillId="0" borderId="0" xfId="0" applyFont="1" applyFill="1" applyBorder="1" applyAlignment="1">
      <alignment horizontal="right"/>
    </xf>
    <xf numFmtId="164" fontId="11" fillId="0" borderId="0" xfId="0" applyNumberFormat="1" applyFont="1" applyFill="1"/>
    <xf numFmtId="0" fontId="12" fillId="0" borderId="0" xfId="0" applyFont="1" applyFill="1"/>
    <xf numFmtId="0" fontId="19" fillId="0" borderId="0" xfId="0" applyFont="1" applyAlignment="1">
      <alignment horizontal="center"/>
    </xf>
    <xf numFmtId="164" fontId="20" fillId="0" borderId="0" xfId="0" applyNumberFormat="1" applyFont="1"/>
    <xf numFmtId="0" fontId="20" fillId="0" borderId="0" xfId="0" applyFont="1"/>
    <xf numFmtId="0" fontId="19" fillId="0" borderId="0" xfId="0" applyFont="1"/>
    <xf numFmtId="164" fontId="19" fillId="0" borderId="0" xfId="0" applyNumberFormat="1" applyFont="1" applyFill="1"/>
    <xf numFmtId="0" fontId="21" fillId="5" borderId="0" xfId="0" applyFont="1" applyFill="1"/>
    <xf numFmtId="0" fontId="21" fillId="0" borderId="0" xfId="0" applyFont="1"/>
    <xf numFmtId="164" fontId="21" fillId="0" borderId="0" xfId="0" applyNumberFormat="1" applyFont="1"/>
    <xf numFmtId="0" fontId="22" fillId="5" borderId="0" xfId="0" applyFont="1" applyFill="1"/>
    <xf numFmtId="164" fontId="22" fillId="0" borderId="0" xfId="0" applyNumberFormat="1" applyFont="1"/>
    <xf numFmtId="0" fontId="23" fillId="5" borderId="0" xfId="0" applyFont="1" applyFill="1"/>
    <xf numFmtId="164" fontId="23" fillId="0" borderId="0" xfId="0" applyNumberFormat="1" applyFont="1"/>
    <xf numFmtId="164" fontId="24" fillId="0" borderId="0" xfId="0" applyNumberFormat="1" applyFont="1"/>
    <xf numFmtId="0" fontId="24" fillId="0" borderId="0" xfId="0" applyFont="1"/>
    <xf numFmtId="0" fontId="24" fillId="5" borderId="0" xfId="0" applyFont="1" applyFill="1"/>
    <xf numFmtId="0" fontId="25" fillId="0" borderId="0" xfId="0" applyFont="1" applyAlignment="1">
      <alignment horizontal="center"/>
    </xf>
    <xf numFmtId="0" fontId="25" fillId="3" borderId="0" xfId="0" applyFont="1" applyFill="1" applyAlignment="1">
      <alignment horizontal="center"/>
    </xf>
    <xf numFmtId="0" fontId="26" fillId="0" borderId="0" xfId="0" applyFont="1" applyAlignment="1">
      <alignment horizontal="center"/>
    </xf>
    <xf numFmtId="0" fontId="26" fillId="3" borderId="0" xfId="0" applyFont="1" applyFill="1" applyAlignment="1">
      <alignment horizontal="center"/>
    </xf>
    <xf numFmtId="0" fontId="6" fillId="0" borderId="1" xfId="4" applyFont="1" applyFill="1" applyBorder="1" applyAlignment="1">
      <alignment horizontal="right"/>
    </xf>
    <xf numFmtId="0" fontId="6" fillId="6" borderId="0" xfId="0" applyFont="1" applyFill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0" borderId="1" xfId="4" applyFont="1" applyFill="1" applyBorder="1" applyAlignment="1"/>
    <xf numFmtId="0" fontId="18" fillId="7" borderId="0" xfId="4" applyFont="1" applyFill="1" applyBorder="1" applyAlignment="1">
      <alignment horizontal="right"/>
    </xf>
    <xf numFmtId="0" fontId="18" fillId="7" borderId="1" xfId="4" applyFont="1" applyFill="1" applyBorder="1" applyAlignment="1"/>
    <xf numFmtId="0" fontId="18" fillId="7" borderId="0" xfId="0" applyFont="1" applyFill="1"/>
    <xf numFmtId="0" fontId="18" fillId="7" borderId="0" xfId="0" applyFont="1" applyFill="1" applyAlignment="1">
      <alignment horizontal="center"/>
    </xf>
    <xf numFmtId="0" fontId="27" fillId="7" borderId="0" xfId="0" applyFont="1" applyFill="1"/>
    <xf numFmtId="0" fontId="28" fillId="7" borderId="0" xfId="0" applyFont="1" applyFill="1"/>
    <xf numFmtId="0" fontId="6" fillId="8" borderId="0" xfId="0" applyFont="1" applyFill="1" applyAlignment="1">
      <alignment horizontal="center"/>
    </xf>
    <xf numFmtId="0" fontId="2" fillId="9" borderId="1" xfId="4" applyFont="1" applyFill="1" applyBorder="1" applyAlignment="1">
      <alignment horizontal="right"/>
    </xf>
    <xf numFmtId="0" fontId="2" fillId="9" borderId="0" xfId="4" applyFont="1" applyFill="1" applyBorder="1" applyAlignment="1">
      <alignment horizontal="right"/>
    </xf>
    <xf numFmtId="0" fontId="2" fillId="9" borderId="0" xfId="4" applyFont="1" applyFill="1" applyAlignment="1"/>
    <xf numFmtId="0" fontId="6" fillId="9" borderId="0" xfId="0" applyFont="1" applyFill="1" applyAlignment="1">
      <alignment horizontal="center"/>
    </xf>
    <xf numFmtId="0" fontId="25" fillId="6" borderId="3" xfId="0" applyFont="1" applyFill="1" applyBorder="1" applyAlignment="1">
      <alignment horizontal="center"/>
    </xf>
    <xf numFmtId="0" fontId="26" fillId="6" borderId="3" xfId="0" applyFont="1" applyFill="1" applyBorder="1" applyAlignment="1">
      <alignment horizontal="center"/>
    </xf>
    <xf numFmtId="0" fontId="26" fillId="8" borderId="0" xfId="0" applyFont="1" applyFill="1" applyAlignment="1">
      <alignment horizontal="center"/>
    </xf>
    <xf numFmtId="0" fontId="26" fillId="6" borderId="0" xfId="0" applyFont="1" applyFill="1" applyAlignment="1">
      <alignment horizontal="center"/>
    </xf>
    <xf numFmtId="0" fontId="26" fillId="0" borderId="1" xfId="4" applyFont="1" applyFill="1" applyBorder="1" applyAlignment="1"/>
    <xf numFmtId="0" fontId="26" fillId="3" borderId="1" xfId="4" applyFont="1" applyFill="1" applyBorder="1" applyAlignment="1"/>
    <xf numFmtId="0" fontId="26" fillId="0" borderId="1" xfId="4" applyFont="1" applyFill="1" applyBorder="1" applyAlignment="1">
      <alignment horizontal="right"/>
    </xf>
    <xf numFmtId="0" fontId="26" fillId="7" borderId="1" xfId="4" applyFont="1" applyFill="1" applyBorder="1" applyAlignment="1">
      <alignment horizontal="right"/>
    </xf>
    <xf numFmtId="0" fontId="26" fillId="6" borderId="1" xfId="4" applyFont="1" applyFill="1" applyBorder="1" applyAlignment="1">
      <alignment horizontal="right"/>
    </xf>
    <xf numFmtId="0" fontId="26" fillId="3" borderId="1" xfId="4" applyFont="1" applyFill="1" applyBorder="1" applyAlignment="1">
      <alignment horizontal="right"/>
    </xf>
    <xf numFmtId="0" fontId="25" fillId="10" borderId="0" xfId="4" applyFont="1" applyFill="1" applyBorder="1" applyAlignment="1">
      <alignment horizontal="center"/>
    </xf>
    <xf numFmtId="0" fontId="25" fillId="9" borderId="0" xfId="0" applyFont="1" applyFill="1" applyAlignment="1">
      <alignment horizontal="center"/>
    </xf>
    <xf numFmtId="0" fontId="26" fillId="9" borderId="0" xfId="0" applyFont="1" applyFill="1" applyAlignment="1">
      <alignment horizontal="center"/>
    </xf>
    <xf numFmtId="0" fontId="25" fillId="3" borderId="0" xfId="4" applyFont="1" applyFill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26" fillId="0" borderId="3" xfId="0" applyFont="1" applyBorder="1" applyAlignment="1">
      <alignment horizontal="center"/>
    </xf>
    <xf numFmtId="0" fontId="6" fillId="3" borderId="1" xfId="4" applyFont="1" applyFill="1" applyBorder="1" applyAlignment="1"/>
    <xf numFmtId="0" fontId="6" fillId="3" borderId="1" xfId="4" applyFont="1" applyFill="1" applyBorder="1" applyAlignment="1">
      <alignment horizontal="right"/>
    </xf>
    <xf numFmtId="164" fontId="20" fillId="0" borderId="0" xfId="0" applyNumberFormat="1" applyFont="1" applyFill="1"/>
    <xf numFmtId="0" fontId="20" fillId="0" borderId="0" xfId="0" applyFont="1" applyFill="1"/>
    <xf numFmtId="0" fontId="21" fillId="0" borderId="0" xfId="0" applyFont="1" applyFill="1"/>
    <xf numFmtId="164" fontId="29" fillId="0" borderId="0" xfId="0" applyNumberFormat="1" applyFont="1"/>
    <xf numFmtId="0" fontId="6" fillId="11" borderId="0" xfId="0" applyFont="1" applyFill="1" applyAlignment="1">
      <alignment horizontal="center"/>
    </xf>
    <xf numFmtId="164" fontId="2" fillId="0" borderId="0" xfId="4" applyNumberFormat="1" applyFont="1" applyAlignment="1"/>
    <xf numFmtId="164" fontId="2" fillId="0" borderId="1" xfId="4" applyNumberFormat="1" applyFont="1" applyBorder="1" applyAlignment="1"/>
    <xf numFmtId="164" fontId="2" fillId="3" borderId="0" xfId="4" applyNumberFormat="1" applyFont="1" applyFill="1" applyBorder="1" applyAlignment="1">
      <alignment horizontal="right"/>
    </xf>
    <xf numFmtId="164" fontId="18" fillId="7" borderId="0" xfId="4" applyNumberFormat="1" applyFont="1" applyFill="1" applyBorder="1" applyAlignment="1">
      <alignment horizontal="right"/>
    </xf>
    <xf numFmtId="164" fontId="2" fillId="3" borderId="1" xfId="4" applyNumberFormat="1" applyFont="1" applyFill="1" applyBorder="1" applyAlignment="1">
      <alignment horizontal="right"/>
    </xf>
    <xf numFmtId="0" fontId="2" fillId="0" borderId="0" xfId="4" applyFont="1" applyFill="1" applyBorder="1" applyAlignment="1">
      <alignment horizontal="left"/>
    </xf>
    <xf numFmtId="0" fontId="30" fillId="0" borderId="0" xfId="0" applyFont="1"/>
    <xf numFmtId="0" fontId="15" fillId="0" borderId="0" xfId="4" applyFont="1" applyFill="1" applyBorder="1" applyAlignment="1">
      <alignment horizontal="center"/>
    </xf>
    <xf numFmtId="0" fontId="16" fillId="0" borderId="0" xfId="4" applyFont="1" applyFill="1" applyBorder="1" applyAlignment="1">
      <alignment horizontal="center"/>
    </xf>
    <xf numFmtId="0" fontId="18" fillId="2" borderId="1" xfId="3" applyFont="1" applyFill="1" applyBorder="1" applyAlignment="1"/>
    <xf numFmtId="0" fontId="18" fillId="2" borderId="1" xfId="3" applyFont="1" applyFill="1" applyBorder="1" applyAlignment="1">
      <alignment horizontal="right"/>
    </xf>
    <xf numFmtId="0" fontId="18" fillId="2" borderId="0" xfId="3" applyFont="1" applyFill="1" applyAlignment="1"/>
    <xf numFmtId="0" fontId="18" fillId="2" borderId="0" xfId="3" applyFont="1" applyFill="1" applyBorder="1" applyAlignment="1">
      <alignment horizontal="right"/>
    </xf>
    <xf numFmtId="0" fontId="6" fillId="0" borderId="1" xfId="3" applyFont="1" applyFill="1" applyBorder="1" applyAlignment="1">
      <alignment horizontal="right"/>
    </xf>
    <xf numFmtId="0" fontId="6" fillId="0" borderId="0" xfId="3" applyFont="1" applyAlignment="1"/>
    <xf numFmtId="0" fontId="6" fillId="0" borderId="1" xfId="3" applyFont="1" applyFill="1" applyBorder="1" applyAlignment="1"/>
    <xf numFmtId="0" fontId="6" fillId="0" borderId="0" xfId="3" applyFont="1" applyFill="1" applyBorder="1" applyAlignment="1">
      <alignment horizontal="right"/>
    </xf>
    <xf numFmtId="0" fontId="6" fillId="0" borderId="1" xfId="3" applyFont="1" applyBorder="1" applyAlignment="1"/>
    <xf numFmtId="0" fontId="6" fillId="0" borderId="1" xfId="3" quotePrefix="1" applyFont="1" applyFill="1" applyBorder="1" applyAlignment="1"/>
    <xf numFmtId="164" fontId="11" fillId="0" borderId="0" xfId="0" applyNumberFormat="1" applyFont="1"/>
    <xf numFmtId="0" fontId="5" fillId="0" borderId="0" xfId="0" applyFont="1"/>
    <xf numFmtId="164" fontId="11" fillId="5" borderId="0" xfId="0" applyNumberFormat="1" applyFont="1" applyFill="1"/>
    <xf numFmtId="0" fontId="6" fillId="3" borderId="1" xfId="3" applyFont="1" applyFill="1" applyBorder="1" applyAlignment="1"/>
    <xf numFmtId="0" fontId="6" fillId="3" borderId="1" xfId="3" applyFont="1" applyFill="1" applyBorder="1" applyAlignment="1">
      <alignment horizontal="right"/>
    </xf>
    <xf numFmtId="0" fontId="6" fillId="3" borderId="0" xfId="3" applyFont="1" applyFill="1" applyBorder="1" applyAlignment="1">
      <alignment horizontal="right"/>
    </xf>
    <xf numFmtId="0" fontId="6" fillId="3" borderId="0" xfId="3" applyFont="1" applyFill="1" applyAlignment="1"/>
    <xf numFmtId="0" fontId="6" fillId="12" borderId="1" xfId="3" applyFont="1" applyFill="1" applyBorder="1" applyAlignment="1">
      <alignment horizontal="left" indent="1"/>
    </xf>
    <xf numFmtId="0" fontId="6" fillId="12" borderId="1" xfId="3" applyFont="1" applyFill="1" applyBorder="1" applyAlignment="1">
      <alignment horizontal="right"/>
    </xf>
    <xf numFmtId="0" fontId="6" fillId="12" borderId="0" xfId="3" applyFont="1" applyFill="1" applyAlignment="1"/>
    <xf numFmtId="0" fontId="6" fillId="12" borderId="1" xfId="3" applyFont="1" applyFill="1" applyBorder="1" applyAlignment="1"/>
    <xf numFmtId="0" fontId="6" fillId="12" borderId="0" xfId="0" applyFont="1" applyFill="1"/>
    <xf numFmtId="0" fontId="6" fillId="12" borderId="0" xfId="0" applyFont="1" applyFill="1" applyAlignment="1">
      <alignment horizontal="center"/>
    </xf>
    <xf numFmtId="0" fontId="6" fillId="6" borderId="1" xfId="3" applyFont="1" applyFill="1" applyBorder="1" applyAlignment="1">
      <alignment horizontal="right"/>
    </xf>
    <xf numFmtId="0" fontId="6" fillId="13" borderId="0" xfId="3" applyFont="1" applyFill="1" applyBorder="1" applyAlignment="1">
      <alignment horizontal="right"/>
    </xf>
    <xf numFmtId="0" fontId="6" fillId="13" borderId="0" xfId="0" applyFont="1" applyFill="1" applyAlignment="1">
      <alignment horizontal="center"/>
    </xf>
    <xf numFmtId="0" fontId="6" fillId="9" borderId="0" xfId="3" applyFont="1" applyFill="1" applyBorder="1" applyAlignment="1">
      <alignment horizontal="right"/>
    </xf>
    <xf numFmtId="0" fontId="6" fillId="9" borderId="0" xfId="3" applyFont="1" applyFill="1" applyAlignment="1"/>
    <xf numFmtId="0" fontId="9" fillId="0" borderId="0" xfId="0" quotePrefix="1" applyFont="1" applyFill="1" applyBorder="1" applyAlignment="1">
      <alignment horizontal="right"/>
    </xf>
    <xf numFmtId="0" fontId="9" fillId="13" borderId="0" xfId="0" applyNumberFormat="1" applyFont="1" applyFill="1" applyAlignment="1">
      <alignment horizontal="center"/>
    </xf>
    <xf numFmtId="0" fontId="6" fillId="0" borderId="0" xfId="0" applyNumberFormat="1" applyFont="1" applyFill="1"/>
    <xf numFmtId="0" fontId="6" fillId="13" borderId="0" xfId="0" applyNumberFormat="1" applyFont="1" applyFill="1"/>
    <xf numFmtId="9" fontId="9" fillId="0" borderId="0" xfId="1" applyFont="1"/>
    <xf numFmtId="0" fontId="31" fillId="0" borderId="0" xfId="0" applyFont="1"/>
    <xf numFmtId="164" fontId="31" fillId="0" borderId="0" xfId="0" applyNumberFormat="1" applyFont="1"/>
    <xf numFmtId="164" fontId="32" fillId="0" borderId="0" xfId="0" applyNumberFormat="1" applyFont="1"/>
    <xf numFmtId="0" fontId="33" fillId="0" borderId="0" xfId="0" applyFont="1"/>
    <xf numFmtId="164" fontId="33" fillId="0" borderId="0" xfId="0" applyNumberFormat="1" applyFont="1"/>
    <xf numFmtId="0" fontId="26" fillId="9" borderId="0" xfId="3" applyFont="1" applyFill="1" applyBorder="1" applyAlignment="1">
      <alignment horizontal="right"/>
    </xf>
    <xf numFmtId="0" fontId="26" fillId="3" borderId="1" xfId="3" applyFont="1" applyFill="1" applyBorder="1" applyAlignment="1"/>
    <xf numFmtId="0" fontId="6" fillId="3" borderId="1" xfId="3" applyFont="1" applyFill="1" applyBorder="1" applyAlignment="1">
      <alignment horizontal="center"/>
    </xf>
    <xf numFmtId="0" fontId="6" fillId="0" borderId="0" xfId="3" applyFont="1" applyAlignment="1">
      <alignment horizontal="center"/>
    </xf>
    <xf numFmtId="0" fontId="6" fillId="3" borderId="0" xfId="3" applyFont="1" applyFill="1" applyBorder="1" applyAlignment="1">
      <alignment horizontal="center"/>
    </xf>
    <xf numFmtId="0" fontId="26" fillId="9" borderId="0" xfId="3" applyFont="1" applyFill="1" applyBorder="1" applyAlignment="1">
      <alignment horizontal="center"/>
    </xf>
    <xf numFmtId="0" fontId="6" fillId="0" borderId="1" xfId="3" applyFont="1" applyBorder="1" applyAlignment="1">
      <alignment horizontal="center"/>
    </xf>
    <xf numFmtId="0" fontId="6" fillId="3" borderId="0" xfId="3" applyFont="1" applyFill="1" applyAlignment="1">
      <alignment horizontal="center"/>
    </xf>
    <xf numFmtId="0" fontId="6" fillId="12" borderId="0" xfId="3" applyFont="1" applyFill="1" applyAlignment="1">
      <alignment horizontal="center"/>
    </xf>
    <xf numFmtId="0" fontId="6" fillId="9" borderId="0" xfId="3" applyFont="1" applyFill="1" applyAlignment="1">
      <alignment horizontal="center"/>
    </xf>
    <xf numFmtId="0" fontId="6" fillId="13" borderId="0" xfId="3" applyFont="1" applyFill="1" applyBorder="1" applyAlignment="1">
      <alignment horizontal="center"/>
    </xf>
    <xf numFmtId="0" fontId="6" fillId="0" borderId="1" xfId="3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4" applyFont="1" applyAlignment="1">
      <alignment horizontal="center"/>
    </xf>
    <xf numFmtId="0" fontId="2" fillId="3" borderId="1" xfId="4" applyFont="1" applyFill="1" applyBorder="1" applyAlignment="1">
      <alignment horizontal="center"/>
    </xf>
    <xf numFmtId="0" fontId="2" fillId="0" borderId="1" xfId="4" applyFont="1" applyBorder="1" applyAlignment="1">
      <alignment horizontal="center"/>
    </xf>
    <xf numFmtId="0" fontId="2" fillId="5" borderId="0" xfId="4" applyFont="1" applyFill="1" applyAlignment="1">
      <alignment horizontal="center"/>
    </xf>
    <xf numFmtId="0" fontId="2" fillId="3" borderId="0" xfId="4" applyFont="1" applyFill="1" applyAlignment="1">
      <alignment horizontal="center"/>
    </xf>
    <xf numFmtId="0" fontId="2" fillId="0" borderId="0" xfId="4" applyFont="1" applyFill="1" applyAlignment="1">
      <alignment horizontal="center"/>
    </xf>
    <xf numFmtId="0" fontId="9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2" fillId="3" borderId="0" xfId="4" applyNumberFormat="1" applyFont="1" applyFill="1" applyAlignment="1">
      <alignment horizontal="center"/>
    </xf>
    <xf numFmtId="164" fontId="2" fillId="0" borderId="1" xfId="4" applyNumberFormat="1" applyFont="1" applyBorder="1" applyAlignment="1">
      <alignment horizontal="center"/>
    </xf>
    <xf numFmtId="164" fontId="2" fillId="0" borderId="0" xfId="4" applyNumberFormat="1" applyFont="1" applyAlignment="1">
      <alignment horizontal="center"/>
    </xf>
    <xf numFmtId="164" fontId="2" fillId="3" borderId="0" xfId="4" applyNumberFormat="1" applyFont="1" applyFill="1" applyBorder="1" applyAlignment="1">
      <alignment horizontal="center"/>
    </xf>
    <xf numFmtId="164" fontId="18" fillId="7" borderId="0" xfId="4" applyNumberFormat="1" applyFont="1" applyFill="1" applyBorder="1" applyAlignment="1">
      <alignment horizontal="center"/>
    </xf>
    <xf numFmtId="164" fontId="2" fillId="3" borderId="1" xfId="4" applyNumberFormat="1" applyFont="1" applyFill="1" applyBorder="1" applyAlignment="1">
      <alignment horizontal="center"/>
    </xf>
    <xf numFmtId="0" fontId="6" fillId="11" borderId="1" xfId="3" applyFont="1" applyFill="1" applyBorder="1" applyAlignment="1">
      <alignment horizontal="right"/>
    </xf>
    <xf numFmtId="0" fontId="26" fillId="0" borderId="1" xfId="3" applyFont="1" applyFill="1" applyBorder="1" applyAlignment="1"/>
    <xf numFmtId="0" fontId="26" fillId="0" borderId="1" xfId="3" applyFont="1" applyFill="1" applyBorder="1" applyAlignment="1">
      <alignment horizontal="right"/>
    </xf>
    <xf numFmtId="0" fontId="26" fillId="0" borderId="0" xfId="3" applyFont="1" applyAlignment="1">
      <alignment horizontal="center"/>
    </xf>
    <xf numFmtId="0" fontId="26" fillId="0" borderId="0" xfId="3" applyFont="1" applyFill="1" applyBorder="1" applyAlignment="1">
      <alignment horizontal="center"/>
    </xf>
    <xf numFmtId="0" fontId="26" fillId="6" borderId="1" xfId="3" applyFont="1" applyFill="1" applyBorder="1" applyAlignment="1"/>
    <xf numFmtId="0" fontId="26" fillId="6" borderId="1" xfId="3" applyFont="1" applyFill="1" applyBorder="1" applyAlignment="1">
      <alignment horizontal="right"/>
    </xf>
    <xf numFmtId="0" fontId="26" fillId="0" borderId="1" xfId="3" applyFont="1" applyBorder="1" applyAlignment="1">
      <alignment horizontal="center"/>
    </xf>
    <xf numFmtId="0" fontId="26" fillId="3" borderId="0" xfId="3" applyFont="1" applyFill="1" applyBorder="1" applyAlignment="1">
      <alignment horizontal="center"/>
    </xf>
    <xf numFmtId="0" fontId="26" fillId="3" borderId="0" xfId="3" applyFont="1" applyFill="1" applyAlignment="1">
      <alignment horizontal="center"/>
    </xf>
    <xf numFmtId="0" fontId="26" fillId="9" borderId="0" xfId="3" applyFont="1" applyFill="1" applyAlignment="1">
      <alignment horizontal="center"/>
    </xf>
    <xf numFmtId="0" fontId="26" fillId="3" borderId="1" xfId="3" applyFont="1" applyFill="1" applyBorder="1" applyAlignment="1">
      <alignment horizontal="right"/>
    </xf>
    <xf numFmtId="0" fontId="6" fillId="14" borderId="0" xfId="0" applyFont="1" applyFill="1" applyAlignment="1">
      <alignment horizontal="center"/>
    </xf>
    <xf numFmtId="0" fontId="6" fillId="14" borderId="1" xfId="3" applyFont="1" applyFill="1" applyBorder="1" applyAlignment="1">
      <alignment horizontal="right"/>
    </xf>
    <xf numFmtId="0" fontId="32" fillId="0" borderId="0" xfId="0" applyFont="1"/>
    <xf numFmtId="0" fontId="6" fillId="15" borderId="0" xfId="0" applyFont="1" applyFill="1" applyAlignment="1">
      <alignment horizontal="center"/>
    </xf>
    <xf numFmtId="0" fontId="26" fillId="4" borderId="1" xfId="3" applyFont="1" applyFill="1" applyBorder="1" applyAlignment="1">
      <alignment horizontal="right"/>
    </xf>
    <xf numFmtId="164" fontId="0" fillId="0" borderId="0" xfId="0" applyNumberFormat="1"/>
    <xf numFmtId="0" fontId="9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0" fontId="9" fillId="7" borderId="0" xfId="0" applyFont="1" applyFill="1"/>
    <xf numFmtId="0" fontId="12" fillId="0" borderId="0" xfId="0" applyFont="1"/>
    <xf numFmtId="0" fontId="26" fillId="4" borderId="1" xfId="4" applyFont="1" applyFill="1" applyBorder="1" applyAlignment="1">
      <alignment horizontal="right"/>
    </xf>
    <xf numFmtId="0" fontId="26" fillId="4" borderId="0" xfId="0" applyFont="1" applyFill="1" applyAlignment="1">
      <alignment horizontal="center"/>
    </xf>
    <xf numFmtId="0" fontId="26" fillId="3" borderId="1" xfId="4" applyFont="1" applyFill="1" applyBorder="1" applyAlignment="1">
      <alignment horizontal="left" indent="1"/>
    </xf>
    <xf numFmtId="0" fontId="41" fillId="3" borderId="1" xfId="4" applyFont="1" applyFill="1" applyBorder="1" applyAlignment="1">
      <alignment horizontal="right"/>
    </xf>
    <xf numFmtId="0" fontId="41" fillId="3" borderId="0" xfId="4" applyFont="1" applyFill="1" applyAlignment="1"/>
    <xf numFmtId="0" fontId="42" fillId="0" borderId="2" xfId="4" applyFont="1" applyFill="1" applyBorder="1" applyAlignment="1"/>
    <xf numFmtId="0" fontId="42" fillId="0" borderId="0" xfId="0" applyFont="1"/>
    <xf numFmtId="0" fontId="43" fillId="0" borderId="2" xfId="4" applyFont="1" applyFill="1" applyBorder="1" applyAlignment="1"/>
    <xf numFmtId="0" fontId="43" fillId="0" borderId="2" xfId="4" applyFont="1" applyFill="1" applyBorder="1" applyAlignment="1">
      <alignment horizontal="right"/>
    </xf>
    <xf numFmtId="0" fontId="2" fillId="0" borderId="0" xfId="4" applyFont="1" applyAlignment="1">
      <alignment horizontal="right"/>
    </xf>
    <xf numFmtId="0" fontId="43" fillId="0" borderId="0" xfId="4" applyFont="1" applyAlignment="1"/>
    <xf numFmtId="0" fontId="43" fillId="0" borderId="1" xfId="4" applyFont="1" applyFill="1" applyBorder="1" applyAlignment="1">
      <alignment horizontal="right"/>
    </xf>
    <xf numFmtId="0" fontId="43" fillId="3" borderId="1" xfId="4" applyFont="1" applyFill="1" applyBorder="1" applyAlignment="1">
      <alignment horizontal="right"/>
    </xf>
    <xf numFmtId="164" fontId="41" fillId="3" borderId="0" xfId="4" applyNumberFormat="1" applyFont="1" applyFill="1" applyAlignment="1"/>
    <xf numFmtId="0" fontId="2" fillId="0" borderId="0" xfId="4" applyFont="1" applyAlignment="1">
      <alignment horizontal="left"/>
    </xf>
    <xf numFmtId="164" fontId="2" fillId="3" borderId="0" xfId="4" applyNumberFormat="1" applyFont="1" applyFill="1" applyAlignment="1">
      <alignment horizontal="left"/>
    </xf>
    <xf numFmtId="164" fontId="2" fillId="0" borderId="1" xfId="4" applyNumberFormat="1" applyFont="1" applyBorder="1" applyAlignment="1">
      <alignment horizontal="left"/>
    </xf>
    <xf numFmtId="164" fontId="2" fillId="0" borderId="0" xfId="4" applyNumberFormat="1" applyFont="1" applyAlignment="1">
      <alignment horizontal="left"/>
    </xf>
    <xf numFmtId="164" fontId="2" fillId="3" borderId="0" xfId="4" applyNumberFormat="1" applyFont="1" applyFill="1" applyBorder="1" applyAlignment="1">
      <alignment horizontal="left"/>
    </xf>
    <xf numFmtId="164" fontId="18" fillId="7" borderId="0" xfId="4" applyNumberFormat="1" applyFont="1" applyFill="1" applyBorder="1" applyAlignment="1">
      <alignment horizontal="left"/>
    </xf>
    <xf numFmtId="164" fontId="2" fillId="3" borderId="1" xfId="4" applyNumberFormat="1" applyFont="1" applyFill="1" applyBorder="1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Fill="1" applyBorder="1" applyAlignment="1">
      <alignment horizontal="left"/>
    </xf>
    <xf numFmtId="164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164" fontId="6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Fill="1"/>
    <xf numFmtId="0" fontId="0" fillId="0" borderId="0" xfId="0" applyFill="1"/>
    <xf numFmtId="164" fontId="2" fillId="0" borderId="0" xfId="4" applyNumberFormat="1" applyFont="1" applyFill="1" applyAlignment="1"/>
    <xf numFmtId="0" fontId="43" fillId="0" borderId="1" xfId="4" applyFont="1" applyFill="1" applyBorder="1" applyAlignment="1"/>
    <xf numFmtId="0" fontId="41" fillId="3" borderId="1" xfId="4" applyFont="1" applyFill="1" applyBorder="1" applyAlignment="1">
      <alignment horizontal="left" indent="1"/>
    </xf>
    <xf numFmtId="0" fontId="2" fillId="3" borderId="1" xfId="4" applyFont="1" applyFill="1" applyBorder="1" applyAlignment="1">
      <alignment horizontal="left"/>
    </xf>
    <xf numFmtId="0" fontId="6" fillId="0" borderId="0" xfId="4" applyFont="1" applyFill="1" applyAlignment="1"/>
    <xf numFmtId="0" fontId="5" fillId="0" borderId="0" xfId="0" applyFont="1" applyFill="1"/>
    <xf numFmtId="1" fontId="2" fillId="3" borderId="0" xfId="4" applyNumberFormat="1" applyFont="1" applyFill="1" applyAlignment="1">
      <alignment horizontal="right"/>
    </xf>
    <xf numFmtId="1" fontId="2" fillId="0" borderId="0" xfId="4" applyNumberFormat="1" applyFont="1" applyAlignment="1"/>
    <xf numFmtId="1" fontId="2" fillId="0" borderId="0" xfId="4" applyNumberFormat="1" applyFont="1" applyAlignment="1">
      <alignment horizontal="right"/>
    </xf>
    <xf numFmtId="1" fontId="2" fillId="3" borderId="0" xfId="4" applyNumberFormat="1" applyFont="1" applyFill="1" applyBorder="1" applyAlignment="1">
      <alignment horizontal="right"/>
    </xf>
    <xf numFmtId="1" fontId="2" fillId="3" borderId="1" xfId="4" applyNumberFormat="1" applyFont="1" applyFill="1" applyBorder="1" applyAlignment="1">
      <alignment horizontal="right"/>
    </xf>
    <xf numFmtId="1" fontId="2" fillId="0" borderId="1" xfId="4" applyNumberFormat="1" applyFont="1" applyBorder="1" applyAlignment="1"/>
    <xf numFmtId="1" fontId="2" fillId="0" borderId="1" xfId="4" applyNumberFormat="1" applyFont="1" applyBorder="1" applyAlignment="1">
      <alignment horizontal="right"/>
    </xf>
    <xf numFmtId="1" fontId="6" fillId="0" borderId="0" xfId="4" applyNumberFormat="1" applyFont="1" applyFill="1" applyAlignment="1">
      <alignment horizontal="right"/>
    </xf>
    <xf numFmtId="1" fontId="2" fillId="0" borderId="0" xfId="4" applyNumberFormat="1" applyFont="1" applyFill="1" applyAlignment="1">
      <alignment horizontal="right"/>
    </xf>
    <xf numFmtId="1" fontId="2" fillId="0" borderId="0" xfId="4" quotePrefix="1" applyNumberFormat="1" applyFont="1" applyAlignment="1">
      <alignment horizontal="right"/>
    </xf>
    <xf numFmtId="1" fontId="2" fillId="0" borderId="0" xfId="4" applyNumberFormat="1" applyFont="1" applyFill="1" applyAlignment="1"/>
    <xf numFmtId="1" fontId="18" fillId="7" borderId="0" xfId="4" applyNumberFormat="1" applyFont="1" applyFill="1" applyBorder="1" applyAlignment="1">
      <alignment horizontal="right"/>
    </xf>
    <xf numFmtId="1" fontId="2" fillId="5" borderId="0" xfId="4" applyNumberFormat="1" applyFont="1" applyFill="1" applyAlignment="1">
      <alignment horizontal="right"/>
    </xf>
    <xf numFmtId="1" fontId="2" fillId="0" borderId="0" xfId="4" applyNumberFormat="1" applyFont="1" applyFill="1" applyBorder="1" applyAlignment="1">
      <alignment horizontal="right"/>
    </xf>
    <xf numFmtId="0" fontId="6" fillId="2" borderId="0" xfId="4" applyFont="1" applyFill="1" applyAlignment="1"/>
    <xf numFmtId="1" fontId="6" fillId="2" borderId="0" xfId="4" applyNumberFormat="1" applyFont="1" applyFill="1" applyAlignment="1"/>
    <xf numFmtId="0" fontId="6" fillId="2" borderId="1" xfId="4" applyFont="1" applyFill="1" applyBorder="1" applyAlignment="1"/>
    <xf numFmtId="1" fontId="6" fillId="2" borderId="1" xfId="4" applyNumberFormat="1" applyFont="1" applyFill="1" applyBorder="1" applyAlignment="1"/>
    <xf numFmtId="1" fontId="42" fillId="0" borderId="1" xfId="4" applyNumberFormat="1" applyFont="1" applyBorder="1" applyAlignment="1">
      <alignment horizontal="right"/>
    </xf>
    <xf numFmtId="164" fontId="42" fillId="0" borderId="1" xfId="4" applyNumberFormat="1" applyFont="1" applyBorder="1" applyAlignment="1">
      <alignment horizontal="left"/>
    </xf>
    <xf numFmtId="0" fontId="41" fillId="16" borderId="1" xfId="4" applyFont="1" applyFill="1" applyBorder="1" applyAlignment="1">
      <alignment horizontal="left" indent="1"/>
    </xf>
    <xf numFmtId="1" fontId="2" fillId="16" borderId="0" xfId="4" applyNumberFormat="1" applyFont="1" applyFill="1" applyAlignment="1">
      <alignment horizontal="right"/>
    </xf>
    <xf numFmtId="0" fontId="6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left"/>
    </xf>
    <xf numFmtId="0" fontId="6" fillId="17" borderId="0" xfId="0" applyFont="1" applyFill="1" applyBorder="1" applyAlignment="1">
      <alignment horizontal="center"/>
    </xf>
    <xf numFmtId="0" fontId="0" fillId="17" borderId="0" xfId="0" applyFill="1"/>
    <xf numFmtId="0" fontId="6" fillId="0" borderId="0" xfId="2"/>
    <xf numFmtId="0" fontId="6" fillId="18" borderId="0" xfId="0" applyFont="1" applyFill="1" applyAlignment="1">
      <alignment horizontal="center"/>
    </xf>
    <xf numFmtId="0" fontId="6" fillId="18" borderId="0" xfId="0" applyFont="1" applyFill="1"/>
    <xf numFmtId="0" fontId="9" fillId="18" borderId="0" xfId="0" applyFont="1" applyFill="1" applyBorder="1" applyAlignment="1">
      <alignment horizontal="right"/>
    </xf>
    <xf numFmtId="164" fontId="11" fillId="18" borderId="0" xfId="0" applyNumberFormat="1" applyFont="1" applyFill="1"/>
    <xf numFmtId="164" fontId="44" fillId="0" borderId="0" xfId="0" applyNumberFormat="1" applyFont="1"/>
    <xf numFmtId="164" fontId="45" fillId="0" borderId="0" xfId="0" applyNumberFormat="1" applyFont="1"/>
    <xf numFmtId="164" fontId="46" fillId="0" borderId="0" xfId="0" applyNumberFormat="1" applyFont="1"/>
    <xf numFmtId="164" fontId="9" fillId="0" borderId="0" xfId="0" applyNumberFormat="1" applyFont="1" applyFill="1"/>
    <xf numFmtId="0" fontId="47" fillId="5" borderId="0" xfId="0" applyFont="1" applyFill="1"/>
    <xf numFmtId="0" fontId="47" fillId="0" borderId="0" xfId="0" applyFont="1"/>
    <xf numFmtId="0" fontId="46" fillId="5" borderId="0" xfId="0" applyFont="1" applyFill="1"/>
    <xf numFmtId="0" fontId="48" fillId="0" borderId="0" xfId="0" applyFont="1"/>
    <xf numFmtId="0" fontId="48" fillId="5" borderId="0" xfId="0" applyFont="1" applyFill="1"/>
    <xf numFmtId="164" fontId="47" fillId="0" borderId="0" xfId="0" applyNumberFormat="1" applyFont="1"/>
    <xf numFmtId="0" fontId="2" fillId="16" borderId="1" xfId="4" applyFont="1" applyFill="1" applyBorder="1" applyAlignment="1"/>
    <xf numFmtId="0" fontId="2" fillId="16" borderId="1" xfId="4" applyFont="1" applyFill="1" applyBorder="1" applyAlignment="1">
      <alignment horizontal="right"/>
    </xf>
    <xf numFmtId="0" fontId="2" fillId="16" borderId="0" xfId="4" applyFont="1" applyFill="1" applyBorder="1" applyAlignment="1">
      <alignment horizontal="right"/>
    </xf>
    <xf numFmtId="1" fontId="2" fillId="16" borderId="0" xfId="4" applyNumberFormat="1" applyFont="1" applyFill="1" applyBorder="1" applyAlignment="1">
      <alignment horizontal="right"/>
    </xf>
    <xf numFmtId="0" fontId="2" fillId="16" borderId="0" xfId="4" applyFont="1" applyFill="1" applyBorder="1" applyAlignment="1">
      <alignment horizontal="center"/>
    </xf>
    <xf numFmtId="0" fontId="6" fillId="16" borderId="0" xfId="0" applyFont="1" applyFill="1"/>
    <xf numFmtId="0" fontId="6" fillId="16" borderId="0" xfId="0" applyFont="1" applyFill="1" applyAlignment="1">
      <alignment horizontal="center"/>
    </xf>
    <xf numFmtId="0" fontId="25" fillId="16" borderId="0" xfId="0" applyFont="1" applyFill="1" applyAlignment="1">
      <alignment horizontal="center"/>
    </xf>
    <xf numFmtId="0" fontId="41" fillId="16" borderId="1" xfId="4" applyFont="1" applyFill="1" applyBorder="1" applyAlignment="1">
      <alignment horizontal="right"/>
    </xf>
    <xf numFmtId="0" fontId="41" fillId="16" borderId="0" xfId="4" applyFont="1" applyFill="1" applyAlignment="1"/>
    <xf numFmtId="0" fontId="2" fillId="16" borderId="0" xfId="4" applyFont="1" applyFill="1" applyAlignment="1"/>
    <xf numFmtId="0" fontId="2" fillId="16" borderId="0" xfId="4" applyFont="1" applyFill="1" applyAlignment="1">
      <alignment horizontal="center"/>
    </xf>
    <xf numFmtId="0" fontId="49" fillId="16" borderId="1" xfId="4" applyFont="1" applyFill="1" applyBorder="1" applyAlignment="1">
      <alignment horizontal="left" indent="1"/>
    </xf>
    <xf numFmtId="164" fontId="2" fillId="0" borderId="0" xfId="4" applyNumberFormat="1" applyFont="1" applyFill="1" applyAlignment="1">
      <alignment horizontal="left"/>
    </xf>
    <xf numFmtId="164" fontId="2" fillId="0" borderId="0" xfId="4" applyNumberFormat="1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164" fontId="41" fillId="0" borderId="0" xfId="4" applyNumberFormat="1" applyFont="1" applyFill="1" applyAlignment="1"/>
    <xf numFmtId="0" fontId="26" fillId="19" borderId="1" xfId="4" applyFont="1" applyFill="1" applyBorder="1" applyAlignment="1"/>
    <xf numFmtId="0" fontId="6" fillId="20" borderId="1" xfId="3" applyFont="1" applyFill="1" applyBorder="1" applyAlignment="1"/>
    <xf numFmtId="0" fontId="6" fillId="20" borderId="1" xfId="3" applyFont="1" applyFill="1" applyBorder="1" applyAlignment="1">
      <alignment horizontal="right"/>
    </xf>
    <xf numFmtId="0" fontId="6" fillId="20" borderId="0" xfId="3" applyFont="1" applyFill="1" applyAlignment="1"/>
    <xf numFmtId="0" fontId="6" fillId="20" borderId="0" xfId="3" applyFont="1" applyFill="1" applyAlignment="1">
      <alignment horizontal="center"/>
    </xf>
    <xf numFmtId="0" fontId="2" fillId="20" borderId="0" xfId="4" applyFont="1" applyFill="1" applyAlignment="1"/>
    <xf numFmtId="1" fontId="2" fillId="20" borderId="0" xfId="4" applyNumberFormat="1" applyFont="1" applyFill="1" applyAlignment="1"/>
    <xf numFmtId="0" fontId="2" fillId="20" borderId="0" xfId="4" applyFont="1" applyFill="1" applyAlignment="1">
      <alignment horizontal="center"/>
    </xf>
    <xf numFmtId="0" fontId="2" fillId="20" borderId="1" xfId="4" applyFont="1" applyFill="1" applyBorder="1" applyAlignment="1"/>
    <xf numFmtId="0" fontId="6" fillId="20" borderId="0" xfId="0" applyFont="1" applyFill="1"/>
    <xf numFmtId="0" fontId="6" fillId="20" borderId="0" xfId="0" applyFont="1" applyFill="1" applyAlignment="1">
      <alignment horizontal="center"/>
    </xf>
    <xf numFmtId="0" fontId="26" fillId="16" borderId="1" xfId="4" applyFont="1" applyFill="1" applyBorder="1" applyAlignment="1"/>
    <xf numFmtId="1" fontId="2" fillId="16" borderId="1" xfId="4" applyNumberFormat="1" applyFont="1" applyFill="1" applyBorder="1" applyAlignment="1">
      <alignment horizontal="right"/>
    </xf>
    <xf numFmtId="0" fontId="2" fillId="16" borderId="1" xfId="4" applyFont="1" applyFill="1" applyBorder="1" applyAlignment="1">
      <alignment horizontal="center"/>
    </xf>
    <xf numFmtId="164" fontId="2" fillId="16" borderId="1" xfId="4" applyNumberFormat="1" applyFont="1" applyFill="1" applyBorder="1" applyAlignment="1">
      <alignment horizontal="right"/>
    </xf>
    <xf numFmtId="164" fontId="2" fillId="16" borderId="1" xfId="4" applyNumberFormat="1" applyFont="1" applyFill="1" applyBorder="1" applyAlignment="1">
      <alignment horizontal="left"/>
    </xf>
    <xf numFmtId="164" fontId="2" fillId="16" borderId="1" xfId="4" applyNumberFormat="1" applyFont="1" applyFill="1" applyBorder="1" applyAlignment="1">
      <alignment horizontal="center"/>
    </xf>
    <xf numFmtId="164" fontId="2" fillId="16" borderId="0" xfId="4" applyNumberFormat="1" applyFont="1" applyFill="1" applyBorder="1" applyAlignment="1">
      <alignment horizontal="right"/>
    </xf>
    <xf numFmtId="164" fontId="2" fillId="16" borderId="0" xfId="4" applyNumberFormat="1" applyFont="1" applyFill="1" applyBorder="1" applyAlignment="1">
      <alignment horizontal="left"/>
    </xf>
    <xf numFmtId="164" fontId="2" fillId="16" borderId="0" xfId="4" applyNumberFormat="1" applyFont="1" applyFill="1" applyBorder="1" applyAlignment="1">
      <alignment horizontal="center"/>
    </xf>
    <xf numFmtId="0" fontId="2" fillId="16" borderId="0" xfId="4" applyFont="1" applyFill="1" applyBorder="1" applyAlignment="1">
      <alignment horizontal="left"/>
    </xf>
    <xf numFmtId="0" fontId="36" fillId="0" borderId="0" xfId="0" applyFont="1"/>
    <xf numFmtId="0" fontId="9" fillId="0" borderId="0" xfId="0" applyFont="1" applyAlignment="1">
      <alignment horizontal="left" indent="1"/>
    </xf>
    <xf numFmtId="164" fontId="5" fillId="0" borderId="0" xfId="0" applyNumberFormat="1" applyFont="1"/>
    <xf numFmtId="1" fontId="2" fillId="0" borderId="1" xfId="4" applyNumberFormat="1" applyFont="1" applyFill="1" applyBorder="1" applyAlignment="1">
      <alignment horizontal="right"/>
    </xf>
    <xf numFmtId="1" fontId="50" fillId="0" borderId="1" xfId="4" applyNumberFormat="1" applyFont="1" applyBorder="1" applyAlignment="1">
      <alignment horizontal="right"/>
    </xf>
    <xf numFmtId="1" fontId="50" fillId="0" borderId="0" xfId="4" applyNumberFormat="1" applyFont="1" applyAlignment="1">
      <alignment horizontal="right"/>
    </xf>
    <xf numFmtId="1" fontId="50" fillId="0" borderId="0" xfId="4" applyNumberFormat="1" applyFont="1" applyFill="1" applyAlignment="1">
      <alignment horizontal="right"/>
    </xf>
    <xf numFmtId="1" fontId="50" fillId="3" borderId="1" xfId="4" applyNumberFormat="1" applyFont="1" applyFill="1" applyBorder="1" applyAlignment="1">
      <alignment horizontal="right"/>
    </xf>
    <xf numFmtId="1" fontId="50" fillId="3" borderId="0" xfId="4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3" borderId="0" xfId="0" applyFont="1" applyFill="1" applyAlignment="1">
      <alignment horizontal="right"/>
    </xf>
    <xf numFmtId="0" fontId="42" fillId="21" borderId="1" xfId="4" applyFont="1" applyFill="1" applyBorder="1" applyAlignment="1"/>
    <xf numFmtId="0" fontId="42" fillId="21" borderId="1" xfId="4" applyFont="1" applyFill="1" applyBorder="1" applyAlignment="1">
      <alignment horizontal="right"/>
    </xf>
    <xf numFmtId="0" fontId="42" fillId="21" borderId="0" xfId="4" applyFont="1" applyFill="1" applyAlignment="1"/>
    <xf numFmtId="0" fontId="42" fillId="21" borderId="0" xfId="4" applyFont="1" applyFill="1" applyAlignment="1">
      <alignment horizontal="center"/>
    </xf>
    <xf numFmtId="0" fontId="42" fillId="21" borderId="0" xfId="0" applyFont="1" applyFill="1"/>
    <xf numFmtId="0" fontId="42" fillId="21" borderId="0" xfId="0" applyFont="1" applyFill="1" applyAlignment="1">
      <alignment horizontal="center"/>
    </xf>
    <xf numFmtId="1" fontId="51" fillId="21" borderId="0" xfId="4" applyNumberFormat="1" applyFont="1" applyFill="1" applyAlignment="1">
      <alignment horizontal="right"/>
    </xf>
    <xf numFmtId="1" fontId="6" fillId="3" borderId="0" xfId="4" applyNumberFormat="1" applyFont="1" applyFill="1" applyAlignment="1">
      <alignment horizontal="right"/>
    </xf>
    <xf numFmtId="0" fontId="2" fillId="0" borderId="0" xfId="4" applyFont="1" applyBorder="1" applyAlignment="1"/>
    <xf numFmtId="164" fontId="37" fillId="3" borderId="1" xfId="4" applyNumberFormat="1" applyFont="1" applyFill="1" applyBorder="1" applyAlignment="1">
      <alignment horizontal="right"/>
    </xf>
    <xf numFmtId="0" fontId="6" fillId="22" borderId="0" xfId="0" applyFont="1" applyFill="1" applyAlignment="1">
      <alignment horizontal="center"/>
    </xf>
    <xf numFmtId="0" fontId="6" fillId="23" borderId="0" xfId="0" applyFont="1" applyFill="1" applyAlignment="1">
      <alignment horizontal="center"/>
    </xf>
    <xf numFmtId="1" fontId="2" fillId="23" borderId="0" xfId="4" applyNumberFormat="1" applyFont="1" applyFill="1" applyBorder="1" applyAlignment="1">
      <alignment horizontal="right"/>
    </xf>
    <xf numFmtId="0" fontId="25" fillId="23" borderId="0" xfId="0" applyFont="1" applyFill="1" applyAlignment="1">
      <alignment horizontal="center"/>
    </xf>
    <xf numFmtId="0" fontId="43" fillId="22" borderId="0" xfId="0" applyFont="1" applyFill="1" applyAlignment="1">
      <alignment horizontal="center"/>
    </xf>
    <xf numFmtId="1" fontId="50" fillId="24" borderId="1" xfId="4" applyNumberFormat="1" applyFont="1" applyFill="1" applyBorder="1" applyAlignment="1">
      <alignment horizontal="right"/>
    </xf>
    <xf numFmtId="1" fontId="50" fillId="23" borderId="0" xfId="4" applyNumberFormat="1" applyFont="1" applyFill="1" applyAlignment="1">
      <alignment horizontal="right"/>
    </xf>
    <xf numFmtId="0" fontId="26" fillId="23" borderId="0" xfId="0" applyFont="1" applyFill="1" applyAlignment="1">
      <alignment horizontal="center"/>
    </xf>
    <xf numFmtId="1" fontId="2" fillId="23" borderId="0" xfId="4" applyNumberFormat="1" applyFont="1" applyFill="1" applyAlignment="1">
      <alignment horizontal="right"/>
    </xf>
    <xf numFmtId="0" fontId="26" fillId="25" borderId="0" xfId="0" applyFont="1" applyFill="1" applyAlignment="1">
      <alignment horizontal="center"/>
    </xf>
    <xf numFmtId="0" fontId="6" fillId="26" borderId="0" xfId="0" applyFont="1" applyFill="1" applyAlignment="1">
      <alignment horizontal="center"/>
    </xf>
    <xf numFmtId="1" fontId="2" fillId="26" borderId="0" xfId="4" applyNumberFormat="1" applyFont="1" applyFill="1" applyAlignment="1">
      <alignment horizontal="right"/>
    </xf>
    <xf numFmtId="0" fontId="26" fillId="26" borderId="0" xfId="0" applyFont="1" applyFill="1" applyAlignment="1">
      <alignment horizontal="center"/>
    </xf>
    <xf numFmtId="0" fontId="26" fillId="16" borderId="0" xfId="0" applyFont="1" applyFill="1" applyAlignment="1">
      <alignment horizontal="center"/>
    </xf>
    <xf numFmtId="0" fontId="25" fillId="26" borderId="0" xfId="0" applyFont="1" applyFill="1" applyAlignment="1">
      <alignment horizontal="center"/>
    </xf>
    <xf numFmtId="1" fontId="2" fillId="26" borderId="0" xfId="4" applyNumberFormat="1" applyFont="1" applyFill="1" applyBorder="1" applyAlignment="1">
      <alignment horizontal="right"/>
    </xf>
    <xf numFmtId="1" fontId="2" fillId="26" borderId="1" xfId="4" applyNumberFormat="1" applyFont="1" applyFill="1" applyBorder="1" applyAlignment="1">
      <alignment horizontal="right"/>
    </xf>
    <xf numFmtId="1" fontId="6" fillId="26" borderId="1" xfId="4" applyNumberFormat="1" applyFont="1" applyFill="1" applyBorder="1" applyAlignment="1">
      <alignment horizontal="right"/>
    </xf>
    <xf numFmtId="0" fontId="6" fillId="27" borderId="0" xfId="0" applyFont="1" applyFill="1" applyAlignment="1">
      <alignment horizontal="center"/>
    </xf>
    <xf numFmtId="0" fontId="6" fillId="28" borderId="0" xfId="0" applyFont="1" applyFill="1" applyAlignment="1">
      <alignment horizontal="center"/>
    </xf>
    <xf numFmtId="1" fontId="6" fillId="26" borderId="0" xfId="4" applyNumberFormat="1" applyFont="1" applyFill="1" applyAlignment="1">
      <alignment horizontal="right"/>
    </xf>
    <xf numFmtId="0" fontId="6" fillId="29" borderId="0" xfId="0" applyFont="1" applyFill="1" applyAlignment="1">
      <alignment horizontal="center"/>
    </xf>
    <xf numFmtId="164" fontId="52" fillId="0" borderId="0" xfId="0" applyNumberFormat="1" applyFont="1" applyFill="1"/>
    <xf numFmtId="0" fontId="52" fillId="0" borderId="0" xfId="0" applyFont="1"/>
    <xf numFmtId="0" fontId="26" fillId="30" borderId="0" xfId="0" applyFont="1" applyFill="1" applyAlignment="1">
      <alignment horizontal="center"/>
    </xf>
    <xf numFmtId="1" fontId="2" fillId="23" borderId="1" xfId="4" applyNumberFormat="1" applyFont="1" applyFill="1" applyBorder="1" applyAlignment="1">
      <alignment horizontal="right"/>
    </xf>
    <xf numFmtId="1" fontId="2" fillId="29" borderId="0" xfId="4" applyNumberFormat="1" applyFont="1" applyFill="1" applyAlignment="1">
      <alignment horizontal="right"/>
    </xf>
    <xf numFmtId="164" fontId="52" fillId="0" borderId="0" xfId="0" applyNumberFormat="1" applyFont="1"/>
    <xf numFmtId="0" fontId="52" fillId="0" borderId="0" xfId="0" applyFont="1" applyFill="1"/>
    <xf numFmtId="0" fontId="11" fillId="0" borderId="0" xfId="0" applyFont="1"/>
    <xf numFmtId="0" fontId="44" fillId="0" borderId="0" xfId="0" applyFont="1" applyFill="1"/>
    <xf numFmtId="0" fontId="44" fillId="0" borderId="0" xfId="0" applyFont="1"/>
    <xf numFmtId="0" fontId="45" fillId="0" borderId="0" xfId="0" applyFont="1" applyFill="1"/>
    <xf numFmtId="0" fontId="45" fillId="0" borderId="0" xfId="0" applyFont="1"/>
    <xf numFmtId="0" fontId="26" fillId="31" borderId="0" xfId="0" applyFont="1" applyFill="1" applyAlignment="1">
      <alignment horizontal="center"/>
    </xf>
    <xf numFmtId="0" fontId="26" fillId="32" borderId="0" xfId="0" applyFont="1" applyFill="1" applyAlignment="1">
      <alignment horizontal="center"/>
    </xf>
    <xf numFmtId="0" fontId="26" fillId="33" borderId="0" xfId="0" applyFont="1" applyFill="1" applyAlignment="1">
      <alignment horizontal="center"/>
    </xf>
    <xf numFmtId="164" fontId="44" fillId="34" borderId="0" xfId="0" applyNumberFormat="1" applyFont="1" applyFill="1"/>
    <xf numFmtId="164" fontId="20" fillId="34" borderId="0" xfId="0" applyNumberFormat="1" applyFont="1" applyFill="1"/>
    <xf numFmtId="164" fontId="22" fillId="34" borderId="0" xfId="0" applyNumberFormat="1" applyFont="1" applyFill="1"/>
    <xf numFmtId="164" fontId="45" fillId="34" borderId="0" xfId="0" applyNumberFormat="1" applyFont="1" applyFill="1"/>
    <xf numFmtId="0" fontId="6" fillId="35" borderId="0" xfId="0" applyFont="1" applyFill="1"/>
    <xf numFmtId="0" fontId="6" fillId="6" borderId="1" xfId="4" applyFont="1" applyFill="1" applyBorder="1" applyAlignment="1">
      <alignment horizontal="left"/>
    </xf>
    <xf numFmtId="0" fontId="2" fillId="9" borderId="4" xfId="4" applyFont="1" applyFill="1" applyBorder="1" applyAlignment="1"/>
    <xf numFmtId="0" fontId="2" fillId="0" borderId="4" xfId="4" applyFont="1" applyFill="1" applyBorder="1" applyAlignment="1"/>
    <xf numFmtId="0" fontId="9" fillId="0" borderId="0" xfId="0" applyFont="1" applyFill="1"/>
    <xf numFmtId="164" fontId="48" fillId="0" borderId="0" xfId="0" applyNumberFormat="1" applyFont="1"/>
    <xf numFmtId="0" fontId="11" fillId="0" borderId="0" xfId="0" applyFont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1" fillId="17" borderId="0" xfId="0" applyFont="1" applyFill="1" applyBorder="1" applyAlignment="1">
      <alignment horizontal="right"/>
    </xf>
    <xf numFmtId="1" fontId="50" fillId="0" borderId="0" xfId="4" applyNumberFormat="1" applyFont="1" applyAlignment="1">
      <alignment horizontal="left"/>
    </xf>
    <xf numFmtId="0" fontId="6" fillId="13" borderId="0" xfId="3" applyFont="1" applyFill="1" applyBorder="1" applyAlignment="1">
      <alignment horizontal="left"/>
    </xf>
    <xf numFmtId="0" fontId="11" fillId="18" borderId="0" xfId="0" applyFont="1" applyFill="1" applyBorder="1" applyAlignment="1">
      <alignment horizontal="right"/>
    </xf>
    <xf numFmtId="164" fontId="44" fillId="0" borderId="0" xfId="0" applyNumberFormat="1" applyFont="1" applyFill="1"/>
    <xf numFmtId="164" fontId="22" fillId="0" borderId="0" xfId="0" applyNumberFormat="1" applyFont="1" applyFill="1"/>
    <xf numFmtId="164" fontId="45" fillId="0" borderId="0" xfId="0" applyNumberFormat="1" applyFont="1" applyFill="1"/>
    <xf numFmtId="164" fontId="21" fillId="0" borderId="0" xfId="0" applyNumberFormat="1" applyFont="1" applyFill="1"/>
    <xf numFmtId="0" fontId="2" fillId="0" borderId="0" xfId="4" applyFont="1" applyFill="1" applyBorder="1" applyAlignment="1">
      <alignment horizontal="center"/>
    </xf>
    <xf numFmtId="0" fontId="6" fillId="4" borderId="0" xfId="0" applyFont="1" applyFill="1" applyAlignment="1">
      <alignment horizontal="center" vertical="top"/>
    </xf>
    <xf numFmtId="0" fontId="6" fillId="4" borderId="0" xfId="0" applyFont="1" applyFill="1" applyAlignment="1">
      <alignment horizontal="center"/>
    </xf>
  </cellXfs>
  <cellStyles count="5">
    <cellStyle name="Prozent" xfId="1" builtinId="5"/>
    <cellStyle name="Standard" xfId="0" builtinId="0"/>
    <cellStyle name="Standard 2" xfId="2"/>
    <cellStyle name="Standard_Longqishan" xfId="3"/>
    <cellStyle name="Standard_Shee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'Griddata Shennongjia'!$B$1</c:f>
              <c:strCache>
                <c:ptCount val="1"/>
                <c:pt idx="0">
                  <c:v>MAT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2"/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de-DE"/>
                </a:p>
              </c:txPr>
            </c:trendlineLbl>
          </c:trendline>
          <c:xVal>
            <c:numRef>
              <c:f>'Griddata Shennongjia'!$A$2:$A$116</c:f>
              <c:numCache>
                <c:formatCode>General</c:formatCode>
                <c:ptCount val="115"/>
                <c:pt idx="0">
                  <c:v>396</c:v>
                </c:pt>
                <c:pt idx="1">
                  <c:v>401</c:v>
                </c:pt>
                <c:pt idx="2">
                  <c:v>406</c:v>
                </c:pt>
                <c:pt idx="3">
                  <c:v>419</c:v>
                </c:pt>
                <c:pt idx="4">
                  <c:v>458</c:v>
                </c:pt>
                <c:pt idx="5">
                  <c:v>498</c:v>
                </c:pt>
                <c:pt idx="6">
                  <c:v>588</c:v>
                </c:pt>
                <c:pt idx="7">
                  <c:v>605</c:v>
                </c:pt>
                <c:pt idx="8">
                  <c:v>644</c:v>
                </c:pt>
                <c:pt idx="9">
                  <c:v>685</c:v>
                </c:pt>
                <c:pt idx="10">
                  <c:v>690</c:v>
                </c:pt>
                <c:pt idx="11">
                  <c:v>691</c:v>
                </c:pt>
                <c:pt idx="12">
                  <c:v>699</c:v>
                </c:pt>
                <c:pt idx="13">
                  <c:v>700</c:v>
                </c:pt>
                <c:pt idx="14">
                  <c:v>704</c:v>
                </c:pt>
                <c:pt idx="15">
                  <c:v>802</c:v>
                </c:pt>
                <c:pt idx="16">
                  <c:v>802</c:v>
                </c:pt>
                <c:pt idx="17">
                  <c:v>835</c:v>
                </c:pt>
                <c:pt idx="18">
                  <c:v>895</c:v>
                </c:pt>
                <c:pt idx="19">
                  <c:v>905</c:v>
                </c:pt>
                <c:pt idx="20">
                  <c:v>905</c:v>
                </c:pt>
                <c:pt idx="21">
                  <c:v>905</c:v>
                </c:pt>
                <c:pt idx="22">
                  <c:v>908</c:v>
                </c:pt>
                <c:pt idx="23">
                  <c:v>910</c:v>
                </c:pt>
                <c:pt idx="24">
                  <c:v>910</c:v>
                </c:pt>
                <c:pt idx="25">
                  <c:v>977</c:v>
                </c:pt>
                <c:pt idx="26">
                  <c:v>980</c:v>
                </c:pt>
                <c:pt idx="27">
                  <c:v>982</c:v>
                </c:pt>
                <c:pt idx="28">
                  <c:v>988</c:v>
                </c:pt>
                <c:pt idx="29">
                  <c:v>989</c:v>
                </c:pt>
                <c:pt idx="30">
                  <c:v>996</c:v>
                </c:pt>
                <c:pt idx="31">
                  <c:v>1000</c:v>
                </c:pt>
                <c:pt idx="32">
                  <c:v>1001</c:v>
                </c:pt>
                <c:pt idx="33">
                  <c:v>1007</c:v>
                </c:pt>
                <c:pt idx="34">
                  <c:v>1100</c:v>
                </c:pt>
                <c:pt idx="35">
                  <c:v>1110</c:v>
                </c:pt>
                <c:pt idx="36">
                  <c:v>1135</c:v>
                </c:pt>
                <c:pt idx="37">
                  <c:v>1153</c:v>
                </c:pt>
                <c:pt idx="38">
                  <c:v>1191</c:v>
                </c:pt>
                <c:pt idx="39">
                  <c:v>1197</c:v>
                </c:pt>
                <c:pt idx="40">
                  <c:v>1199</c:v>
                </c:pt>
                <c:pt idx="41">
                  <c:v>1200</c:v>
                </c:pt>
                <c:pt idx="42">
                  <c:v>1201</c:v>
                </c:pt>
                <c:pt idx="43">
                  <c:v>1202</c:v>
                </c:pt>
                <c:pt idx="44">
                  <c:v>1208</c:v>
                </c:pt>
                <c:pt idx="45">
                  <c:v>1244</c:v>
                </c:pt>
                <c:pt idx="46">
                  <c:v>1295</c:v>
                </c:pt>
                <c:pt idx="47">
                  <c:v>1299</c:v>
                </c:pt>
                <c:pt idx="48">
                  <c:v>1346</c:v>
                </c:pt>
                <c:pt idx="49">
                  <c:v>1363</c:v>
                </c:pt>
                <c:pt idx="50">
                  <c:v>1365</c:v>
                </c:pt>
                <c:pt idx="51">
                  <c:v>1386</c:v>
                </c:pt>
                <c:pt idx="52">
                  <c:v>1396</c:v>
                </c:pt>
                <c:pt idx="53">
                  <c:v>1396</c:v>
                </c:pt>
                <c:pt idx="54">
                  <c:v>1402</c:v>
                </c:pt>
                <c:pt idx="55">
                  <c:v>1403</c:v>
                </c:pt>
                <c:pt idx="56">
                  <c:v>1406</c:v>
                </c:pt>
                <c:pt idx="57">
                  <c:v>1415</c:v>
                </c:pt>
                <c:pt idx="58">
                  <c:v>1435</c:v>
                </c:pt>
                <c:pt idx="59">
                  <c:v>1441</c:v>
                </c:pt>
                <c:pt idx="60">
                  <c:v>1448</c:v>
                </c:pt>
                <c:pt idx="61">
                  <c:v>1493</c:v>
                </c:pt>
                <c:pt idx="62">
                  <c:v>1495</c:v>
                </c:pt>
                <c:pt idx="63">
                  <c:v>1501</c:v>
                </c:pt>
                <c:pt idx="64">
                  <c:v>1505</c:v>
                </c:pt>
                <c:pt idx="65">
                  <c:v>1510</c:v>
                </c:pt>
                <c:pt idx="66">
                  <c:v>1511</c:v>
                </c:pt>
                <c:pt idx="67">
                  <c:v>1515</c:v>
                </c:pt>
                <c:pt idx="68">
                  <c:v>1518</c:v>
                </c:pt>
                <c:pt idx="69">
                  <c:v>1518</c:v>
                </c:pt>
                <c:pt idx="70">
                  <c:v>1544</c:v>
                </c:pt>
                <c:pt idx="71">
                  <c:v>1579</c:v>
                </c:pt>
                <c:pt idx="72">
                  <c:v>1609</c:v>
                </c:pt>
                <c:pt idx="73">
                  <c:v>1609</c:v>
                </c:pt>
                <c:pt idx="74">
                  <c:v>1650</c:v>
                </c:pt>
                <c:pt idx="75">
                  <c:v>1658</c:v>
                </c:pt>
                <c:pt idx="76">
                  <c:v>1667</c:v>
                </c:pt>
                <c:pt idx="77">
                  <c:v>1697</c:v>
                </c:pt>
                <c:pt idx="78">
                  <c:v>1705</c:v>
                </c:pt>
                <c:pt idx="79">
                  <c:v>1708</c:v>
                </c:pt>
                <c:pt idx="80">
                  <c:v>1735</c:v>
                </c:pt>
                <c:pt idx="81">
                  <c:v>1789</c:v>
                </c:pt>
                <c:pt idx="82">
                  <c:v>1791</c:v>
                </c:pt>
                <c:pt idx="83">
                  <c:v>1802</c:v>
                </c:pt>
                <c:pt idx="84">
                  <c:v>1805</c:v>
                </c:pt>
                <c:pt idx="85">
                  <c:v>1809</c:v>
                </c:pt>
                <c:pt idx="86">
                  <c:v>1816</c:v>
                </c:pt>
                <c:pt idx="87">
                  <c:v>1896</c:v>
                </c:pt>
                <c:pt idx="88">
                  <c:v>1962</c:v>
                </c:pt>
                <c:pt idx="89">
                  <c:v>1965</c:v>
                </c:pt>
                <c:pt idx="90">
                  <c:v>1981</c:v>
                </c:pt>
                <c:pt idx="91">
                  <c:v>1987</c:v>
                </c:pt>
                <c:pt idx="92">
                  <c:v>1988</c:v>
                </c:pt>
                <c:pt idx="93">
                  <c:v>2009</c:v>
                </c:pt>
                <c:pt idx="94">
                  <c:v>2011</c:v>
                </c:pt>
                <c:pt idx="95">
                  <c:v>2012</c:v>
                </c:pt>
                <c:pt idx="96">
                  <c:v>2014</c:v>
                </c:pt>
                <c:pt idx="97">
                  <c:v>2018</c:v>
                </c:pt>
                <c:pt idx="98">
                  <c:v>2019</c:v>
                </c:pt>
                <c:pt idx="99">
                  <c:v>2090</c:v>
                </c:pt>
                <c:pt idx="100">
                  <c:v>2196</c:v>
                </c:pt>
                <c:pt idx="101">
                  <c:v>2203</c:v>
                </c:pt>
                <c:pt idx="102">
                  <c:v>2223</c:v>
                </c:pt>
                <c:pt idx="103">
                  <c:v>2239</c:v>
                </c:pt>
                <c:pt idx="104">
                  <c:v>2251</c:v>
                </c:pt>
                <c:pt idx="105">
                  <c:v>2302</c:v>
                </c:pt>
                <c:pt idx="106">
                  <c:v>2308</c:v>
                </c:pt>
                <c:pt idx="107">
                  <c:v>2350</c:v>
                </c:pt>
                <c:pt idx="108">
                  <c:v>2358</c:v>
                </c:pt>
                <c:pt idx="109">
                  <c:v>2381</c:v>
                </c:pt>
                <c:pt idx="110">
                  <c:v>2425</c:v>
                </c:pt>
                <c:pt idx="111">
                  <c:v>2486</c:v>
                </c:pt>
                <c:pt idx="112">
                  <c:v>2494</c:v>
                </c:pt>
                <c:pt idx="113">
                  <c:v>2637</c:v>
                </c:pt>
                <c:pt idx="114">
                  <c:v>2654</c:v>
                </c:pt>
              </c:numCache>
            </c:numRef>
          </c:xVal>
          <c:yVal>
            <c:numRef>
              <c:f>'Griddata Shennongjia'!$B$2:$B$116</c:f>
              <c:numCache>
                <c:formatCode>General</c:formatCode>
                <c:ptCount val="115"/>
                <c:pt idx="0">
                  <c:v>16.899999999999999</c:v>
                </c:pt>
                <c:pt idx="1">
                  <c:v>16.899999999999999</c:v>
                </c:pt>
                <c:pt idx="2">
                  <c:v>16.399999999999999</c:v>
                </c:pt>
                <c:pt idx="3">
                  <c:v>15.8</c:v>
                </c:pt>
                <c:pt idx="4">
                  <c:v>16.5</c:v>
                </c:pt>
                <c:pt idx="5">
                  <c:v>15.4</c:v>
                </c:pt>
                <c:pt idx="6">
                  <c:v>14.2</c:v>
                </c:pt>
                <c:pt idx="7">
                  <c:v>14.2</c:v>
                </c:pt>
                <c:pt idx="8">
                  <c:v>14.7</c:v>
                </c:pt>
                <c:pt idx="9">
                  <c:v>14.3</c:v>
                </c:pt>
                <c:pt idx="10">
                  <c:v>14.3</c:v>
                </c:pt>
                <c:pt idx="11">
                  <c:v>15.3</c:v>
                </c:pt>
                <c:pt idx="12">
                  <c:v>13.9</c:v>
                </c:pt>
                <c:pt idx="13">
                  <c:v>14.4</c:v>
                </c:pt>
                <c:pt idx="14">
                  <c:v>13.9</c:v>
                </c:pt>
                <c:pt idx="15">
                  <c:v>14.1</c:v>
                </c:pt>
                <c:pt idx="16">
                  <c:v>13.6</c:v>
                </c:pt>
                <c:pt idx="17">
                  <c:v>13</c:v>
                </c:pt>
                <c:pt idx="18">
                  <c:v>13.2</c:v>
                </c:pt>
                <c:pt idx="19">
                  <c:v>14.1</c:v>
                </c:pt>
                <c:pt idx="20">
                  <c:v>12.8</c:v>
                </c:pt>
                <c:pt idx="21">
                  <c:v>13.7</c:v>
                </c:pt>
                <c:pt idx="22">
                  <c:v>13.4</c:v>
                </c:pt>
                <c:pt idx="23">
                  <c:v>13.3</c:v>
                </c:pt>
                <c:pt idx="24">
                  <c:v>13.3</c:v>
                </c:pt>
                <c:pt idx="25">
                  <c:v>13.4</c:v>
                </c:pt>
                <c:pt idx="26">
                  <c:v>13.4</c:v>
                </c:pt>
                <c:pt idx="27">
                  <c:v>13.2</c:v>
                </c:pt>
                <c:pt idx="28">
                  <c:v>12.5</c:v>
                </c:pt>
                <c:pt idx="29">
                  <c:v>12.4</c:v>
                </c:pt>
                <c:pt idx="30">
                  <c:v>12.5</c:v>
                </c:pt>
                <c:pt idx="31">
                  <c:v>13.2</c:v>
                </c:pt>
                <c:pt idx="32">
                  <c:v>13.1</c:v>
                </c:pt>
                <c:pt idx="33">
                  <c:v>12.9</c:v>
                </c:pt>
                <c:pt idx="34">
                  <c:v>12.2</c:v>
                </c:pt>
                <c:pt idx="35">
                  <c:v>11.9</c:v>
                </c:pt>
                <c:pt idx="36">
                  <c:v>12</c:v>
                </c:pt>
                <c:pt idx="37">
                  <c:v>12.4</c:v>
                </c:pt>
                <c:pt idx="38">
                  <c:v>12.1</c:v>
                </c:pt>
                <c:pt idx="39">
                  <c:v>11.5</c:v>
                </c:pt>
                <c:pt idx="40">
                  <c:v>11.8</c:v>
                </c:pt>
                <c:pt idx="41">
                  <c:v>11.5</c:v>
                </c:pt>
                <c:pt idx="42">
                  <c:v>11.6</c:v>
                </c:pt>
                <c:pt idx="43">
                  <c:v>12.2</c:v>
                </c:pt>
                <c:pt idx="44">
                  <c:v>11.5</c:v>
                </c:pt>
                <c:pt idx="45">
                  <c:v>11.1</c:v>
                </c:pt>
                <c:pt idx="46">
                  <c:v>11.7</c:v>
                </c:pt>
                <c:pt idx="47">
                  <c:v>11.1</c:v>
                </c:pt>
                <c:pt idx="48">
                  <c:v>11.3</c:v>
                </c:pt>
                <c:pt idx="49">
                  <c:v>10.8</c:v>
                </c:pt>
                <c:pt idx="50">
                  <c:v>11.4</c:v>
                </c:pt>
                <c:pt idx="51">
                  <c:v>11.3</c:v>
                </c:pt>
                <c:pt idx="52">
                  <c:v>11.1</c:v>
                </c:pt>
                <c:pt idx="53">
                  <c:v>10.5</c:v>
                </c:pt>
                <c:pt idx="54">
                  <c:v>11.1</c:v>
                </c:pt>
                <c:pt idx="55">
                  <c:v>11</c:v>
                </c:pt>
                <c:pt idx="56">
                  <c:v>11.3</c:v>
                </c:pt>
                <c:pt idx="57">
                  <c:v>10.6</c:v>
                </c:pt>
                <c:pt idx="58">
                  <c:v>10.5</c:v>
                </c:pt>
                <c:pt idx="59">
                  <c:v>10.1</c:v>
                </c:pt>
                <c:pt idx="60">
                  <c:v>10.8</c:v>
                </c:pt>
                <c:pt idx="61">
                  <c:v>10.7</c:v>
                </c:pt>
                <c:pt idx="62">
                  <c:v>10.3</c:v>
                </c:pt>
                <c:pt idx="63">
                  <c:v>10.7</c:v>
                </c:pt>
                <c:pt idx="64">
                  <c:v>10.6</c:v>
                </c:pt>
                <c:pt idx="65">
                  <c:v>10.3</c:v>
                </c:pt>
                <c:pt idx="66">
                  <c:v>10</c:v>
                </c:pt>
                <c:pt idx="67">
                  <c:v>10.3</c:v>
                </c:pt>
                <c:pt idx="68">
                  <c:v>9.9</c:v>
                </c:pt>
                <c:pt idx="69">
                  <c:v>9.9</c:v>
                </c:pt>
                <c:pt idx="70">
                  <c:v>10.199999999999999</c:v>
                </c:pt>
                <c:pt idx="71">
                  <c:v>10</c:v>
                </c:pt>
                <c:pt idx="72">
                  <c:v>9.6</c:v>
                </c:pt>
                <c:pt idx="73">
                  <c:v>9.3000000000000007</c:v>
                </c:pt>
                <c:pt idx="74">
                  <c:v>9.6</c:v>
                </c:pt>
                <c:pt idx="75">
                  <c:v>9.3000000000000007</c:v>
                </c:pt>
                <c:pt idx="76">
                  <c:v>9.1</c:v>
                </c:pt>
                <c:pt idx="77">
                  <c:v>9.1999999999999993</c:v>
                </c:pt>
                <c:pt idx="78">
                  <c:v>9.5</c:v>
                </c:pt>
                <c:pt idx="79">
                  <c:v>9.1999999999999993</c:v>
                </c:pt>
                <c:pt idx="80">
                  <c:v>9.4</c:v>
                </c:pt>
                <c:pt idx="81">
                  <c:v>9.1</c:v>
                </c:pt>
                <c:pt idx="82">
                  <c:v>8.6999999999999993</c:v>
                </c:pt>
                <c:pt idx="83">
                  <c:v>8.6</c:v>
                </c:pt>
                <c:pt idx="84">
                  <c:v>8.9</c:v>
                </c:pt>
                <c:pt idx="85">
                  <c:v>8.5</c:v>
                </c:pt>
                <c:pt idx="86">
                  <c:v>8.6999999999999993</c:v>
                </c:pt>
                <c:pt idx="87">
                  <c:v>8.4</c:v>
                </c:pt>
                <c:pt idx="88">
                  <c:v>7.8</c:v>
                </c:pt>
                <c:pt idx="89">
                  <c:v>7.6</c:v>
                </c:pt>
                <c:pt idx="90">
                  <c:v>7.8</c:v>
                </c:pt>
                <c:pt idx="91">
                  <c:v>7.6</c:v>
                </c:pt>
                <c:pt idx="92">
                  <c:v>7.6</c:v>
                </c:pt>
                <c:pt idx="93">
                  <c:v>7.6</c:v>
                </c:pt>
                <c:pt idx="94">
                  <c:v>7.8</c:v>
                </c:pt>
                <c:pt idx="95">
                  <c:v>7.9</c:v>
                </c:pt>
                <c:pt idx="96">
                  <c:v>7.7</c:v>
                </c:pt>
                <c:pt idx="97">
                  <c:v>7.6</c:v>
                </c:pt>
                <c:pt idx="98">
                  <c:v>7.5</c:v>
                </c:pt>
                <c:pt idx="99">
                  <c:v>7</c:v>
                </c:pt>
                <c:pt idx="100">
                  <c:v>6.7</c:v>
                </c:pt>
                <c:pt idx="101">
                  <c:v>6.9</c:v>
                </c:pt>
                <c:pt idx="102">
                  <c:v>6.4</c:v>
                </c:pt>
                <c:pt idx="103">
                  <c:v>6.3</c:v>
                </c:pt>
                <c:pt idx="104">
                  <c:v>6.3</c:v>
                </c:pt>
                <c:pt idx="105">
                  <c:v>6.2</c:v>
                </c:pt>
                <c:pt idx="106">
                  <c:v>6.2</c:v>
                </c:pt>
                <c:pt idx="107">
                  <c:v>5.8</c:v>
                </c:pt>
                <c:pt idx="108">
                  <c:v>5.8</c:v>
                </c:pt>
                <c:pt idx="109">
                  <c:v>5.6</c:v>
                </c:pt>
                <c:pt idx="110">
                  <c:v>5.5</c:v>
                </c:pt>
                <c:pt idx="111">
                  <c:v>5.2</c:v>
                </c:pt>
                <c:pt idx="112">
                  <c:v>5.0999999999999996</c:v>
                </c:pt>
                <c:pt idx="113">
                  <c:v>4.4000000000000004</c:v>
                </c:pt>
                <c:pt idx="114">
                  <c:v>4.3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785152"/>
        <c:axId val="96786688"/>
      </c:scatterChart>
      <c:valAx>
        <c:axId val="96785152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96786688"/>
        <c:crosses val="autoZero"/>
        <c:crossBetween val="midCat"/>
        <c:minorUnit val="250"/>
      </c:valAx>
      <c:valAx>
        <c:axId val="96786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out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96785152"/>
        <c:crosses val="autoZero"/>
        <c:crossBetween val="midCat"/>
        <c:minorUnit val="0.1"/>
      </c:valAx>
    </c:plotArea>
    <c:legend>
      <c:legendPos val="r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'Griddata LongXi'!$B$1</c:f>
              <c:strCache>
                <c:ptCount val="1"/>
                <c:pt idx="0">
                  <c:v>MAT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2"/>
            <c:spPr>
              <a:solidFill>
                <a:schemeClr val="tx1"/>
              </a:solidFill>
            </c:spPr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de-DE"/>
                </a:p>
              </c:txPr>
            </c:trendlineLbl>
          </c:trendline>
          <c:xVal>
            <c:numRef>
              <c:f>'Griddata LongXi'!$A$2:$A$37</c:f>
              <c:numCache>
                <c:formatCode>General</c:formatCode>
                <c:ptCount val="36"/>
                <c:pt idx="0">
                  <c:v>278</c:v>
                </c:pt>
                <c:pt idx="1">
                  <c:v>300</c:v>
                </c:pt>
                <c:pt idx="2">
                  <c:v>334</c:v>
                </c:pt>
                <c:pt idx="3">
                  <c:v>338</c:v>
                </c:pt>
                <c:pt idx="4">
                  <c:v>353</c:v>
                </c:pt>
                <c:pt idx="5">
                  <c:v>364</c:v>
                </c:pt>
                <c:pt idx="6">
                  <c:v>392</c:v>
                </c:pt>
                <c:pt idx="7">
                  <c:v>398</c:v>
                </c:pt>
                <c:pt idx="8">
                  <c:v>401</c:v>
                </c:pt>
                <c:pt idx="9">
                  <c:v>418</c:v>
                </c:pt>
                <c:pt idx="10">
                  <c:v>451</c:v>
                </c:pt>
                <c:pt idx="11">
                  <c:v>455</c:v>
                </c:pt>
                <c:pt idx="12">
                  <c:v>475</c:v>
                </c:pt>
                <c:pt idx="13">
                  <c:v>475</c:v>
                </c:pt>
                <c:pt idx="14">
                  <c:v>491</c:v>
                </c:pt>
                <c:pt idx="15">
                  <c:v>513</c:v>
                </c:pt>
                <c:pt idx="16">
                  <c:v>536</c:v>
                </c:pt>
                <c:pt idx="17">
                  <c:v>547</c:v>
                </c:pt>
                <c:pt idx="18">
                  <c:v>548</c:v>
                </c:pt>
                <c:pt idx="19">
                  <c:v>553</c:v>
                </c:pt>
                <c:pt idx="20">
                  <c:v>556</c:v>
                </c:pt>
                <c:pt idx="21">
                  <c:v>560</c:v>
                </c:pt>
                <c:pt idx="22">
                  <c:v>595</c:v>
                </c:pt>
                <c:pt idx="23">
                  <c:v>595</c:v>
                </c:pt>
                <c:pt idx="24">
                  <c:v>624</c:v>
                </c:pt>
                <c:pt idx="25">
                  <c:v>654</c:v>
                </c:pt>
                <c:pt idx="26">
                  <c:v>681</c:v>
                </c:pt>
                <c:pt idx="27">
                  <c:v>729</c:v>
                </c:pt>
                <c:pt idx="28">
                  <c:v>738</c:v>
                </c:pt>
                <c:pt idx="29">
                  <c:v>761</c:v>
                </c:pt>
                <c:pt idx="30">
                  <c:v>826</c:v>
                </c:pt>
                <c:pt idx="31">
                  <c:v>844</c:v>
                </c:pt>
                <c:pt idx="32">
                  <c:v>883</c:v>
                </c:pt>
                <c:pt idx="33">
                  <c:v>1038</c:v>
                </c:pt>
                <c:pt idx="34">
                  <c:v>1054</c:v>
                </c:pt>
                <c:pt idx="35">
                  <c:v>1211</c:v>
                </c:pt>
              </c:numCache>
            </c:numRef>
          </c:xVal>
          <c:yVal>
            <c:numRef>
              <c:f>'Griddata LongXi'!$B$2:$B$37</c:f>
              <c:numCache>
                <c:formatCode>General</c:formatCode>
                <c:ptCount val="36"/>
                <c:pt idx="0">
                  <c:v>19</c:v>
                </c:pt>
                <c:pt idx="1">
                  <c:v>18.8</c:v>
                </c:pt>
                <c:pt idx="2">
                  <c:v>18.8</c:v>
                </c:pt>
                <c:pt idx="3">
                  <c:v>18.899999999999999</c:v>
                </c:pt>
                <c:pt idx="4">
                  <c:v>18.600000000000001</c:v>
                </c:pt>
                <c:pt idx="5">
                  <c:v>18.8</c:v>
                </c:pt>
                <c:pt idx="6">
                  <c:v>18.600000000000001</c:v>
                </c:pt>
                <c:pt idx="7">
                  <c:v>18.399999999999999</c:v>
                </c:pt>
                <c:pt idx="8">
                  <c:v>18.399999999999999</c:v>
                </c:pt>
                <c:pt idx="9">
                  <c:v>18.3</c:v>
                </c:pt>
                <c:pt idx="10">
                  <c:v>18.399999999999999</c:v>
                </c:pt>
                <c:pt idx="11">
                  <c:v>18.2</c:v>
                </c:pt>
                <c:pt idx="12">
                  <c:v>18.3</c:v>
                </c:pt>
                <c:pt idx="13">
                  <c:v>18</c:v>
                </c:pt>
                <c:pt idx="14">
                  <c:v>17.899999999999999</c:v>
                </c:pt>
                <c:pt idx="15">
                  <c:v>18</c:v>
                </c:pt>
                <c:pt idx="16">
                  <c:v>17.7</c:v>
                </c:pt>
                <c:pt idx="17">
                  <c:v>17.7</c:v>
                </c:pt>
                <c:pt idx="18">
                  <c:v>17.8</c:v>
                </c:pt>
                <c:pt idx="19">
                  <c:v>17.5</c:v>
                </c:pt>
                <c:pt idx="20">
                  <c:v>17.8</c:v>
                </c:pt>
                <c:pt idx="21">
                  <c:v>17.7</c:v>
                </c:pt>
                <c:pt idx="22">
                  <c:v>17.7</c:v>
                </c:pt>
                <c:pt idx="23">
                  <c:v>17.5</c:v>
                </c:pt>
                <c:pt idx="24">
                  <c:v>17.5</c:v>
                </c:pt>
                <c:pt idx="25">
                  <c:v>17.2</c:v>
                </c:pt>
                <c:pt idx="26">
                  <c:v>17.2</c:v>
                </c:pt>
                <c:pt idx="27">
                  <c:v>16.899999999999999</c:v>
                </c:pt>
                <c:pt idx="28">
                  <c:v>17.100000000000001</c:v>
                </c:pt>
                <c:pt idx="29">
                  <c:v>16.8</c:v>
                </c:pt>
                <c:pt idx="30">
                  <c:v>16.399999999999999</c:v>
                </c:pt>
                <c:pt idx="31">
                  <c:v>16.399999999999999</c:v>
                </c:pt>
                <c:pt idx="32">
                  <c:v>16.100000000000001</c:v>
                </c:pt>
                <c:pt idx="33">
                  <c:v>15.4</c:v>
                </c:pt>
                <c:pt idx="34">
                  <c:v>15.3</c:v>
                </c:pt>
                <c:pt idx="35">
                  <c:v>14.5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142464"/>
        <c:axId val="244144384"/>
      </c:scatterChart>
      <c:valAx>
        <c:axId val="24414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244144384"/>
        <c:crosses val="autoZero"/>
        <c:crossBetween val="midCat"/>
      </c:valAx>
      <c:valAx>
        <c:axId val="244144384"/>
        <c:scaling>
          <c:orientation val="minMax"/>
          <c:min val="14"/>
        </c:scaling>
        <c:delete val="0"/>
        <c:axPos val="l"/>
        <c:majorGridlines/>
        <c:numFmt formatCode="General" sourceLinked="1"/>
        <c:majorTickMark val="out"/>
        <c:minorTickMark val="out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244142464"/>
        <c:crosses val="autoZero"/>
        <c:crossBetween val="midCat"/>
        <c:minorUnit val="0.1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7</xdr:row>
      <xdr:rowOff>57150</xdr:rowOff>
    </xdr:from>
    <xdr:to>
      <xdr:col>9</xdr:col>
      <xdr:colOff>66675</xdr:colOff>
      <xdr:row>24</xdr:row>
      <xdr:rowOff>47625</xdr:rowOff>
    </xdr:to>
    <xdr:graphicFrame macro="">
      <xdr:nvGraphicFramePr>
        <xdr:cNvPr id="530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6</xdr:row>
      <xdr:rowOff>123825</xdr:rowOff>
    </xdr:from>
    <xdr:to>
      <xdr:col>11</xdr:col>
      <xdr:colOff>533400</xdr:colOff>
      <xdr:row>23</xdr:row>
      <xdr:rowOff>57150</xdr:rowOff>
    </xdr:to>
    <xdr:graphicFrame macro="">
      <xdr:nvGraphicFramePr>
        <xdr:cNvPr id="114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233"/>
  <sheetViews>
    <sheetView topLeftCell="A152" zoomScaleNormal="100" workbookViewId="0">
      <selection activeCell="A153" sqref="A153"/>
    </sheetView>
  </sheetViews>
  <sheetFormatPr baseColWidth="10" defaultColWidth="9.140625" defaultRowHeight="12.75" x14ac:dyDescent="0.2"/>
  <cols>
    <col min="1" max="1" width="31.5703125" customWidth="1"/>
    <col min="2" max="4" width="9.140625" customWidth="1"/>
    <col min="5" max="7" width="7.85546875" customWidth="1"/>
    <col min="8" max="9" width="7.85546875" style="233" customWidth="1"/>
    <col min="10" max="10" width="6.85546875" style="231" customWidth="1"/>
    <col min="11" max="11" width="7.85546875" style="177" customWidth="1"/>
    <col min="12" max="13" width="9.140625" customWidth="1"/>
    <col min="14" max="54" width="4.42578125" customWidth="1"/>
  </cols>
  <sheetData>
    <row r="1" spans="1:55" s="1" customFormat="1" ht="15" x14ac:dyDescent="0.25">
      <c r="A1" s="7"/>
      <c r="B1" s="400" t="s">
        <v>155</v>
      </c>
      <c r="C1" s="400"/>
      <c r="D1" s="7"/>
      <c r="E1" s="7" t="s">
        <v>334</v>
      </c>
      <c r="F1" s="114" t="s">
        <v>559</v>
      </c>
      <c r="G1" s="7"/>
      <c r="H1" s="400" t="s">
        <v>560</v>
      </c>
      <c r="I1" s="400"/>
      <c r="J1" s="7" t="s">
        <v>493</v>
      </c>
      <c r="K1" s="7" t="s">
        <v>561</v>
      </c>
      <c r="L1" s="400" t="s">
        <v>152</v>
      </c>
      <c r="M1" s="400"/>
      <c r="N1" s="15">
        <v>200</v>
      </c>
      <c r="O1" s="15">
        <v>220</v>
      </c>
      <c r="P1" s="15">
        <v>250</v>
      </c>
      <c r="Q1" s="15">
        <v>280</v>
      </c>
      <c r="R1" s="15">
        <v>300</v>
      </c>
      <c r="S1" s="15">
        <v>350</v>
      </c>
      <c r="T1" s="15">
        <v>400</v>
      </c>
      <c r="U1" s="15">
        <v>450</v>
      </c>
      <c r="V1" s="15">
        <v>500</v>
      </c>
      <c r="W1" s="15">
        <v>550</v>
      </c>
      <c r="X1" s="15">
        <v>600</v>
      </c>
      <c r="Y1" s="15">
        <v>650</v>
      </c>
      <c r="Z1" s="15">
        <v>700</v>
      </c>
      <c r="AA1" s="15">
        <v>800</v>
      </c>
      <c r="AB1" s="15">
        <v>900</v>
      </c>
      <c r="AC1" s="15">
        <v>1000</v>
      </c>
      <c r="AD1" s="15">
        <v>1100</v>
      </c>
      <c r="AE1" s="15">
        <v>1200</v>
      </c>
      <c r="AF1" s="15">
        <v>1300</v>
      </c>
      <c r="AG1" s="15">
        <v>1400</v>
      </c>
      <c r="AH1" s="15">
        <v>1500</v>
      </c>
      <c r="AI1" s="15">
        <v>1550</v>
      </c>
      <c r="AJ1" s="15">
        <v>1600</v>
      </c>
      <c r="AK1" s="15">
        <v>1650</v>
      </c>
      <c r="AL1" s="15">
        <v>1700</v>
      </c>
      <c r="AM1" s="15">
        <v>1750</v>
      </c>
      <c r="AN1" s="15">
        <v>1800</v>
      </c>
      <c r="AO1" s="15">
        <v>1850</v>
      </c>
      <c r="AP1" s="15">
        <v>1900</v>
      </c>
      <c r="AQ1" s="15">
        <v>2000</v>
      </c>
      <c r="AR1" s="15">
        <v>2100</v>
      </c>
      <c r="AS1" s="15">
        <v>2200</v>
      </c>
      <c r="AT1" s="15">
        <v>2300</v>
      </c>
      <c r="AU1" s="15">
        <v>2400</v>
      </c>
      <c r="AV1" s="15">
        <v>2500</v>
      </c>
      <c r="AW1" s="15">
        <v>2600</v>
      </c>
      <c r="AX1" s="15">
        <v>2700</v>
      </c>
      <c r="AY1" s="15">
        <v>2800</v>
      </c>
      <c r="AZ1" s="15">
        <v>3000</v>
      </c>
      <c r="BA1" s="15">
        <v>3100</v>
      </c>
      <c r="BB1" s="15" t="s">
        <v>323</v>
      </c>
      <c r="BC1" s="7" t="s">
        <v>0</v>
      </c>
    </row>
    <row r="2" spans="1:55" s="1" customFormat="1" x14ac:dyDescent="0.2">
      <c r="A2" s="7" t="s">
        <v>156</v>
      </c>
      <c r="B2" s="7" t="s">
        <v>557</v>
      </c>
      <c r="C2" s="7" t="s">
        <v>558</v>
      </c>
      <c r="D2" s="7" t="s">
        <v>525</v>
      </c>
      <c r="E2" s="7" t="s">
        <v>333</v>
      </c>
      <c r="F2" s="7"/>
      <c r="G2" s="7"/>
      <c r="H2" s="17" t="s">
        <v>557</v>
      </c>
      <c r="I2" s="17" t="s">
        <v>558</v>
      </c>
      <c r="J2" s="114"/>
      <c r="K2" s="7" t="s">
        <v>484</v>
      </c>
      <c r="L2" s="7" t="s">
        <v>153</v>
      </c>
      <c r="M2" s="2" t="s">
        <v>154</v>
      </c>
      <c r="N2" s="15"/>
      <c r="O2" s="15"/>
      <c r="P2" s="15"/>
      <c r="Q2" s="15"/>
      <c r="R2" s="15"/>
      <c r="S2" s="15"/>
      <c r="T2" s="15"/>
      <c r="BC2" s="7"/>
    </row>
    <row r="3" spans="1:55" x14ac:dyDescent="0.2">
      <c r="A3" s="8" t="s">
        <v>162</v>
      </c>
      <c r="B3" s="9">
        <v>-6.7</v>
      </c>
      <c r="C3" s="5">
        <v>27.4</v>
      </c>
      <c r="D3" s="5">
        <f t="shared" ref="D3:D16" si="0">(B3+C3)/2</f>
        <v>10.35</v>
      </c>
      <c r="E3" s="5"/>
      <c r="F3" s="5"/>
      <c r="G3" s="5"/>
      <c r="H3" s="243">
        <v>-6.9</v>
      </c>
      <c r="I3" s="327">
        <v>22</v>
      </c>
      <c r="J3" s="5" t="s">
        <v>526</v>
      </c>
      <c r="K3" s="169" t="s">
        <v>485</v>
      </c>
      <c r="L3" s="8">
        <v>1400</v>
      </c>
      <c r="M3" s="3">
        <v>3105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0</v>
      </c>
      <c r="AG3" s="4">
        <v>1</v>
      </c>
      <c r="AH3" s="4">
        <v>1</v>
      </c>
      <c r="AI3" s="4">
        <v>1</v>
      </c>
      <c r="AJ3" s="4">
        <v>1</v>
      </c>
      <c r="AK3" s="4">
        <v>1</v>
      </c>
      <c r="AL3" s="4">
        <v>1</v>
      </c>
      <c r="AM3" s="4">
        <v>1</v>
      </c>
      <c r="AN3" s="4">
        <v>1</v>
      </c>
      <c r="AO3" s="4">
        <v>1</v>
      </c>
      <c r="AP3" s="4">
        <v>1</v>
      </c>
      <c r="AQ3" s="4">
        <v>1</v>
      </c>
      <c r="AR3" s="4">
        <v>1</v>
      </c>
      <c r="AS3" s="4">
        <v>1</v>
      </c>
      <c r="AT3" s="4">
        <v>1</v>
      </c>
      <c r="AU3" s="4">
        <v>1</v>
      </c>
      <c r="AV3" s="4">
        <v>1</v>
      </c>
      <c r="AW3" s="4">
        <v>1</v>
      </c>
      <c r="AX3" s="4">
        <v>1</v>
      </c>
      <c r="AY3" s="4">
        <v>1</v>
      </c>
      <c r="AZ3" s="4">
        <v>1</v>
      </c>
      <c r="BA3" s="364">
        <v>1</v>
      </c>
      <c r="BB3" s="4">
        <v>1</v>
      </c>
      <c r="BC3" s="8"/>
    </row>
    <row r="4" spans="1:55" x14ac:dyDescent="0.2">
      <c r="A4" s="213" t="s">
        <v>494</v>
      </c>
      <c r="B4" s="214">
        <v>10</v>
      </c>
      <c r="C4" s="216">
        <v>24</v>
      </c>
      <c r="D4" s="216">
        <f t="shared" si="0"/>
        <v>17</v>
      </c>
      <c r="E4" s="109">
        <f>E5</f>
        <v>8.6899999999999977</v>
      </c>
      <c r="F4" s="109">
        <f>F5</f>
        <v>1.3100000000000023</v>
      </c>
      <c r="G4" s="109">
        <f>E4-H4</f>
        <v>0.68999999999999773</v>
      </c>
      <c r="H4" s="244">
        <v>8</v>
      </c>
      <c r="I4" s="244">
        <f>I5</f>
        <v>21.2</v>
      </c>
      <c r="J4" s="220" t="s">
        <v>498</v>
      </c>
      <c r="K4" s="180" t="str">
        <f>K5</f>
        <v>-</v>
      </c>
      <c r="L4" s="211">
        <f>L5</f>
        <v>1000</v>
      </c>
      <c r="M4" s="212">
        <f>M5</f>
        <v>2000</v>
      </c>
      <c r="N4" s="4" t="str">
        <f t="shared" ref="N4:BB4" si="1">IF(N5=0,"–","+")</f>
        <v>–</v>
      </c>
      <c r="O4" s="4" t="str">
        <f t="shared" si="1"/>
        <v>–</v>
      </c>
      <c r="P4" s="4" t="str">
        <f t="shared" si="1"/>
        <v>–</v>
      </c>
      <c r="Q4" s="4" t="str">
        <f t="shared" si="1"/>
        <v>–</v>
      </c>
      <c r="R4" s="4" t="str">
        <f t="shared" si="1"/>
        <v>–</v>
      </c>
      <c r="S4" s="4" t="str">
        <f t="shared" si="1"/>
        <v>–</v>
      </c>
      <c r="T4" s="4" t="str">
        <f t="shared" si="1"/>
        <v>–</v>
      </c>
      <c r="U4" s="4" t="str">
        <f t="shared" si="1"/>
        <v>–</v>
      </c>
      <c r="V4" s="4" t="str">
        <f t="shared" si="1"/>
        <v>–</v>
      </c>
      <c r="W4" s="4" t="str">
        <f t="shared" si="1"/>
        <v>–</v>
      </c>
      <c r="X4" s="4" t="str">
        <f t="shared" si="1"/>
        <v>–</v>
      </c>
      <c r="Y4" s="4" t="str">
        <f t="shared" si="1"/>
        <v>–</v>
      </c>
      <c r="Z4" s="4" t="str">
        <f t="shared" si="1"/>
        <v>–</v>
      </c>
      <c r="AA4" s="4" t="str">
        <f t="shared" si="1"/>
        <v>–</v>
      </c>
      <c r="AB4" s="4" t="str">
        <f t="shared" si="1"/>
        <v>–</v>
      </c>
      <c r="AC4" s="4" t="str">
        <f t="shared" si="1"/>
        <v>+</v>
      </c>
      <c r="AD4" s="4" t="str">
        <f t="shared" si="1"/>
        <v>+</v>
      </c>
      <c r="AE4" s="4" t="str">
        <f t="shared" si="1"/>
        <v>+</v>
      </c>
      <c r="AF4" s="4" t="str">
        <f t="shared" si="1"/>
        <v>+</v>
      </c>
      <c r="AG4" s="4" t="str">
        <f t="shared" si="1"/>
        <v>+</v>
      </c>
      <c r="AH4" s="4" t="str">
        <f t="shared" si="1"/>
        <v>+</v>
      </c>
      <c r="AI4" s="4" t="str">
        <f t="shared" si="1"/>
        <v>+</v>
      </c>
      <c r="AJ4" s="4" t="str">
        <f t="shared" si="1"/>
        <v>+</v>
      </c>
      <c r="AK4" s="4" t="str">
        <f t="shared" si="1"/>
        <v>+</v>
      </c>
      <c r="AL4" s="4" t="str">
        <f t="shared" si="1"/>
        <v>+</v>
      </c>
      <c r="AM4" s="4" t="str">
        <f t="shared" si="1"/>
        <v>+</v>
      </c>
      <c r="AN4" s="4" t="str">
        <f t="shared" si="1"/>
        <v>+</v>
      </c>
      <c r="AO4" s="4" t="str">
        <f t="shared" si="1"/>
        <v>+</v>
      </c>
      <c r="AP4" s="4" t="str">
        <f t="shared" si="1"/>
        <v>+</v>
      </c>
      <c r="AQ4" s="4" t="str">
        <f t="shared" si="1"/>
        <v>+</v>
      </c>
      <c r="AR4" s="4" t="str">
        <f t="shared" si="1"/>
        <v>–</v>
      </c>
      <c r="AS4" s="4" t="str">
        <f t="shared" si="1"/>
        <v>–</v>
      </c>
      <c r="AT4" s="4" t="str">
        <f t="shared" si="1"/>
        <v>–</v>
      </c>
      <c r="AU4" s="4" t="str">
        <f t="shared" si="1"/>
        <v>–</v>
      </c>
      <c r="AV4" s="4" t="str">
        <f t="shared" si="1"/>
        <v>–</v>
      </c>
      <c r="AW4" s="4" t="str">
        <f t="shared" si="1"/>
        <v>–</v>
      </c>
      <c r="AX4" s="4" t="str">
        <f t="shared" si="1"/>
        <v>–</v>
      </c>
      <c r="AY4" s="4" t="str">
        <f t="shared" si="1"/>
        <v>–</v>
      </c>
      <c r="AZ4" s="4" t="str">
        <f t="shared" si="1"/>
        <v>–</v>
      </c>
      <c r="BA4" s="4" t="str">
        <f t="shared" si="1"/>
        <v>–</v>
      </c>
      <c r="BB4" s="4" t="str">
        <f t="shared" si="1"/>
        <v>+</v>
      </c>
      <c r="BC4" s="8"/>
    </row>
    <row r="5" spans="1:55" x14ac:dyDescent="0.2">
      <c r="A5" s="238" t="s">
        <v>295</v>
      </c>
      <c r="B5" s="209">
        <f>B4</f>
        <v>10</v>
      </c>
      <c r="C5" s="210">
        <f>C4</f>
        <v>24</v>
      </c>
      <c r="D5" s="210">
        <f t="shared" si="0"/>
        <v>17</v>
      </c>
      <c r="E5" s="219">
        <f>MAX(AQ$220:AQ$223)</f>
        <v>8.6899999999999977</v>
      </c>
      <c r="F5" s="219">
        <f>B5-E5</f>
        <v>1.3100000000000023</v>
      </c>
      <c r="G5" s="219">
        <f>E5-H5</f>
        <v>1.6899999999999977</v>
      </c>
      <c r="H5" s="263">
        <v>7</v>
      </c>
      <c r="I5" s="242">
        <v>21.2</v>
      </c>
      <c r="J5" s="221" t="s">
        <v>499</v>
      </c>
      <c r="K5" s="178" t="s">
        <v>485</v>
      </c>
      <c r="L5" s="29">
        <v>1000</v>
      </c>
      <c r="M5" s="32">
        <v>2000</v>
      </c>
      <c r="N5" s="33">
        <v>0</v>
      </c>
      <c r="O5" s="33">
        <v>0</v>
      </c>
      <c r="P5" s="33">
        <v>0</v>
      </c>
      <c r="Q5" s="33">
        <v>0</v>
      </c>
      <c r="R5" s="33">
        <v>0</v>
      </c>
      <c r="S5" s="33">
        <v>0</v>
      </c>
      <c r="T5" s="33">
        <v>0</v>
      </c>
      <c r="U5" s="33">
        <v>0</v>
      </c>
      <c r="V5" s="33">
        <v>0</v>
      </c>
      <c r="W5" s="33">
        <v>0</v>
      </c>
      <c r="X5" s="33">
        <v>0</v>
      </c>
      <c r="Y5" s="33">
        <v>0</v>
      </c>
      <c r="Z5" s="33">
        <v>0</v>
      </c>
      <c r="AA5" s="33">
        <v>0</v>
      </c>
      <c r="AB5" s="33">
        <v>0</v>
      </c>
      <c r="AC5" s="33">
        <v>1</v>
      </c>
      <c r="AD5" s="33">
        <v>1</v>
      </c>
      <c r="AE5" s="33">
        <v>1</v>
      </c>
      <c r="AF5" s="33">
        <v>1</v>
      </c>
      <c r="AG5" s="33">
        <v>1</v>
      </c>
      <c r="AH5" s="33">
        <v>1</v>
      </c>
      <c r="AI5" s="33">
        <v>1</v>
      </c>
      <c r="AJ5" s="33">
        <v>1</v>
      </c>
      <c r="AK5" s="68">
        <v>1</v>
      </c>
      <c r="AL5" s="68">
        <v>1</v>
      </c>
      <c r="AM5" s="68">
        <v>1</v>
      </c>
      <c r="AN5" s="290">
        <v>1</v>
      </c>
      <c r="AO5" s="290">
        <v>1</v>
      </c>
      <c r="AP5" s="290">
        <v>1</v>
      </c>
      <c r="AQ5" s="356">
        <v>1</v>
      </c>
      <c r="AR5" s="33">
        <v>0</v>
      </c>
      <c r="AS5" s="33">
        <v>0</v>
      </c>
      <c r="AT5" s="33">
        <v>0</v>
      </c>
      <c r="AU5" s="33">
        <v>0</v>
      </c>
      <c r="AV5" s="33">
        <v>0</v>
      </c>
      <c r="AW5" s="33">
        <v>0</v>
      </c>
      <c r="AX5" s="33">
        <v>0</v>
      </c>
      <c r="AY5" s="33">
        <v>0</v>
      </c>
      <c r="AZ5" s="33">
        <v>0</v>
      </c>
      <c r="BA5" s="33">
        <v>0</v>
      </c>
      <c r="BB5" s="33">
        <v>1</v>
      </c>
      <c r="BC5" s="29" t="s">
        <v>296</v>
      </c>
    </row>
    <row r="6" spans="1:55" x14ac:dyDescent="0.2">
      <c r="A6" s="29" t="s">
        <v>42</v>
      </c>
      <c r="B6" s="218">
        <v>3.4</v>
      </c>
      <c r="C6" s="31">
        <v>20.8</v>
      </c>
      <c r="D6" s="31">
        <f t="shared" si="0"/>
        <v>12.1</v>
      </c>
      <c r="E6" s="31"/>
      <c r="F6" s="31"/>
      <c r="G6" s="31"/>
      <c r="H6" s="245">
        <v>1.3</v>
      </c>
      <c r="I6" s="245">
        <v>20</v>
      </c>
      <c r="J6" s="31" t="s">
        <v>496</v>
      </c>
      <c r="K6" s="37" t="s">
        <v>485</v>
      </c>
      <c r="L6" s="29">
        <v>1500</v>
      </c>
      <c r="M6" s="32">
        <f>L6</f>
        <v>1500</v>
      </c>
      <c r="N6" s="33">
        <v>0</v>
      </c>
      <c r="O6" s="33">
        <v>0</v>
      </c>
      <c r="P6" s="33">
        <v>0</v>
      </c>
      <c r="Q6" s="33">
        <v>0</v>
      </c>
      <c r="R6" s="33">
        <v>0</v>
      </c>
      <c r="S6" s="33">
        <v>0</v>
      </c>
      <c r="T6" s="33">
        <v>0</v>
      </c>
      <c r="U6" s="33">
        <v>0</v>
      </c>
      <c r="V6" s="33">
        <v>0</v>
      </c>
      <c r="W6" s="33">
        <v>0</v>
      </c>
      <c r="X6" s="33">
        <v>0</v>
      </c>
      <c r="Y6" s="33">
        <v>0</v>
      </c>
      <c r="Z6" s="33">
        <v>0</v>
      </c>
      <c r="AA6" s="33">
        <v>0</v>
      </c>
      <c r="AB6" s="33">
        <v>0</v>
      </c>
      <c r="AC6" s="33">
        <v>0</v>
      </c>
      <c r="AD6" s="33">
        <v>0</v>
      </c>
      <c r="AE6" s="33">
        <v>0</v>
      </c>
      <c r="AF6" s="33">
        <v>0</v>
      </c>
      <c r="AG6" s="33">
        <v>0</v>
      </c>
      <c r="AH6" s="33">
        <v>1</v>
      </c>
      <c r="AI6" s="33">
        <v>0</v>
      </c>
      <c r="AJ6" s="33">
        <v>0</v>
      </c>
      <c r="AK6" s="33">
        <v>0</v>
      </c>
      <c r="AL6" s="33">
        <v>0</v>
      </c>
      <c r="AM6" s="33">
        <v>0</v>
      </c>
      <c r="AN6" s="33">
        <v>0</v>
      </c>
      <c r="AO6" s="33">
        <v>0</v>
      </c>
      <c r="AP6" s="33">
        <v>0</v>
      </c>
      <c r="AQ6" s="33">
        <v>0</v>
      </c>
      <c r="AR6" s="33">
        <v>0</v>
      </c>
      <c r="AS6" s="33">
        <v>0</v>
      </c>
      <c r="AT6" s="33">
        <v>0</v>
      </c>
      <c r="AU6" s="33">
        <v>0</v>
      </c>
      <c r="AV6" s="33">
        <v>0</v>
      </c>
      <c r="AW6" s="33">
        <v>0</v>
      </c>
      <c r="AX6" s="33">
        <v>0</v>
      </c>
      <c r="AY6" s="33">
        <v>0</v>
      </c>
      <c r="AZ6" s="33">
        <v>0</v>
      </c>
      <c r="BA6" s="33">
        <v>0</v>
      </c>
      <c r="BB6" s="33">
        <v>1</v>
      </c>
      <c r="BC6" s="29" t="s">
        <v>36</v>
      </c>
    </row>
    <row r="7" spans="1:55" x14ac:dyDescent="0.2">
      <c r="A7" s="11" t="s">
        <v>495</v>
      </c>
      <c r="B7" s="12">
        <v>3.4</v>
      </c>
      <c r="C7" s="5">
        <v>21</v>
      </c>
      <c r="D7" s="5">
        <f t="shared" si="0"/>
        <v>12.2</v>
      </c>
      <c r="E7" s="5"/>
      <c r="F7" s="5"/>
      <c r="G7" s="5"/>
      <c r="H7" s="243">
        <v>3.4</v>
      </c>
      <c r="I7" s="243">
        <v>21</v>
      </c>
      <c r="J7" s="5" t="s">
        <v>500</v>
      </c>
      <c r="K7" s="169" t="s">
        <v>486</v>
      </c>
      <c r="L7" s="11">
        <v>700</v>
      </c>
      <c r="M7" s="3">
        <v>2300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4">
        <v>1</v>
      </c>
      <c r="AA7" s="4">
        <v>1</v>
      </c>
      <c r="AB7" s="4">
        <v>1</v>
      </c>
      <c r="AC7" s="4">
        <v>1</v>
      </c>
      <c r="AD7" s="4">
        <v>1</v>
      </c>
      <c r="AE7" s="4">
        <v>1</v>
      </c>
      <c r="AF7" s="4">
        <v>1</v>
      </c>
      <c r="AG7" s="4">
        <v>1</v>
      </c>
      <c r="AH7" s="4">
        <v>1</v>
      </c>
      <c r="AI7" s="4">
        <v>1</v>
      </c>
      <c r="AJ7" s="4">
        <v>1</v>
      </c>
      <c r="AK7" s="4">
        <v>1</v>
      </c>
      <c r="AL7" s="4">
        <v>1</v>
      </c>
      <c r="AM7" s="4">
        <v>1</v>
      </c>
      <c r="AN7" s="4">
        <v>1</v>
      </c>
      <c r="AO7" s="4">
        <v>1</v>
      </c>
      <c r="AP7" s="4">
        <v>1</v>
      </c>
      <c r="AQ7" s="4">
        <v>1</v>
      </c>
      <c r="AR7" s="4">
        <v>1</v>
      </c>
      <c r="AS7" s="4">
        <v>1</v>
      </c>
      <c r="AT7" s="4">
        <v>1</v>
      </c>
      <c r="AU7" s="4">
        <v>0</v>
      </c>
      <c r="AV7" s="4">
        <v>0</v>
      </c>
      <c r="AW7" s="4">
        <v>0</v>
      </c>
      <c r="AX7" s="4">
        <v>0</v>
      </c>
      <c r="AY7" s="4">
        <v>0</v>
      </c>
      <c r="AZ7" s="4">
        <v>0</v>
      </c>
      <c r="BA7" s="4">
        <v>0</v>
      </c>
      <c r="BB7" s="4">
        <v>1</v>
      </c>
      <c r="BC7" s="11"/>
    </row>
    <row r="8" spans="1:55" x14ac:dyDescent="0.2">
      <c r="A8" s="11" t="s">
        <v>300</v>
      </c>
      <c r="B8" s="217">
        <v>2.7</v>
      </c>
      <c r="C8" s="216">
        <v>24</v>
      </c>
      <c r="D8" s="216">
        <f t="shared" si="0"/>
        <v>13.35</v>
      </c>
      <c r="E8" s="5"/>
      <c r="F8" s="5"/>
      <c r="G8" s="5"/>
      <c r="H8" s="243">
        <v>-4</v>
      </c>
      <c r="I8" s="243">
        <v>26.1</v>
      </c>
      <c r="J8" s="5" t="s">
        <v>502</v>
      </c>
      <c r="K8" s="169" t="s">
        <v>486</v>
      </c>
      <c r="L8" s="11">
        <v>200</v>
      </c>
      <c r="M8" s="3">
        <v>2600</v>
      </c>
      <c r="N8" s="4">
        <v>1</v>
      </c>
      <c r="O8" s="4">
        <v>1</v>
      </c>
      <c r="P8" s="4">
        <v>1</v>
      </c>
      <c r="Q8" s="4">
        <v>1</v>
      </c>
      <c r="R8" s="4">
        <v>1</v>
      </c>
      <c r="S8" s="4">
        <v>1</v>
      </c>
      <c r="T8" s="4">
        <v>1</v>
      </c>
      <c r="U8" s="4">
        <v>1</v>
      </c>
      <c r="V8" s="4">
        <v>1</v>
      </c>
      <c r="W8" s="4">
        <v>1</v>
      </c>
      <c r="X8" s="4">
        <v>1</v>
      </c>
      <c r="Y8" s="4">
        <v>1</v>
      </c>
      <c r="Z8" s="4">
        <v>1</v>
      </c>
      <c r="AA8" s="4">
        <v>1</v>
      </c>
      <c r="AB8" s="4">
        <v>1</v>
      </c>
      <c r="AC8" s="4">
        <v>1</v>
      </c>
      <c r="AD8" s="4">
        <v>1</v>
      </c>
      <c r="AE8" s="4">
        <v>1</v>
      </c>
      <c r="AF8" s="4">
        <v>1</v>
      </c>
      <c r="AG8" s="4">
        <v>1</v>
      </c>
      <c r="AH8" s="4">
        <v>1</v>
      </c>
      <c r="AI8" s="4">
        <v>1</v>
      </c>
      <c r="AJ8" s="4">
        <v>1</v>
      </c>
      <c r="AK8" s="4">
        <v>1</v>
      </c>
      <c r="AL8" s="4">
        <v>1</v>
      </c>
      <c r="AM8" s="4">
        <v>1</v>
      </c>
      <c r="AN8" s="4">
        <v>1</v>
      </c>
      <c r="AO8" s="4">
        <v>1</v>
      </c>
      <c r="AP8" s="4">
        <v>1</v>
      </c>
      <c r="AQ8" s="4">
        <v>1</v>
      </c>
      <c r="AR8" s="4">
        <v>1</v>
      </c>
      <c r="AS8" s="4">
        <v>1</v>
      </c>
      <c r="AT8" s="4">
        <v>1</v>
      </c>
      <c r="AU8" s="4">
        <v>1</v>
      </c>
      <c r="AV8" s="4">
        <v>1</v>
      </c>
      <c r="AW8" s="4">
        <v>1</v>
      </c>
      <c r="AX8" s="4">
        <v>0</v>
      </c>
      <c r="AY8" s="4">
        <v>0</v>
      </c>
      <c r="AZ8" s="4">
        <v>0</v>
      </c>
      <c r="BA8" s="4">
        <v>0</v>
      </c>
      <c r="BB8" s="4">
        <v>1</v>
      </c>
      <c r="BC8" s="11"/>
    </row>
    <row r="9" spans="1:55" x14ac:dyDescent="0.2">
      <c r="A9" s="29" t="s">
        <v>43</v>
      </c>
      <c r="B9" s="30">
        <v>-1.7</v>
      </c>
      <c r="C9" s="31">
        <v>17</v>
      </c>
      <c r="D9" s="31">
        <f t="shared" si="0"/>
        <v>7.65</v>
      </c>
      <c r="E9" s="31"/>
      <c r="F9" s="31"/>
      <c r="G9" s="31"/>
      <c r="H9" s="245">
        <v>-0.2</v>
      </c>
      <c r="I9" s="245">
        <v>18.3</v>
      </c>
      <c r="J9" s="36" t="s">
        <v>500</v>
      </c>
      <c r="K9" s="37" t="s">
        <v>485</v>
      </c>
      <c r="L9" s="29">
        <v>1200</v>
      </c>
      <c r="M9" s="32">
        <v>1600</v>
      </c>
      <c r="N9" s="33">
        <v>0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  <c r="U9" s="33">
        <v>0</v>
      </c>
      <c r="V9" s="33">
        <v>0</v>
      </c>
      <c r="W9" s="33">
        <v>0</v>
      </c>
      <c r="X9" s="33">
        <v>0</v>
      </c>
      <c r="Y9" s="33">
        <v>0</v>
      </c>
      <c r="Z9" s="33">
        <v>0</v>
      </c>
      <c r="AA9" s="33">
        <v>0</v>
      </c>
      <c r="AB9" s="33">
        <v>0</v>
      </c>
      <c r="AC9" s="33">
        <v>0</v>
      </c>
      <c r="AD9" s="33">
        <v>0</v>
      </c>
      <c r="AE9" s="33">
        <v>1</v>
      </c>
      <c r="AF9" s="33">
        <v>1</v>
      </c>
      <c r="AG9" s="33">
        <v>1</v>
      </c>
      <c r="AH9" s="33">
        <v>1</v>
      </c>
      <c r="AI9" s="33">
        <v>1</v>
      </c>
      <c r="AJ9" s="33">
        <v>1</v>
      </c>
      <c r="AK9" s="33">
        <v>0</v>
      </c>
      <c r="AL9" s="33">
        <v>0</v>
      </c>
      <c r="AM9" s="33">
        <v>0</v>
      </c>
      <c r="AN9" s="33">
        <v>0</v>
      </c>
      <c r="AO9" s="33">
        <v>0</v>
      </c>
      <c r="AP9" s="33">
        <v>0</v>
      </c>
      <c r="AQ9" s="33">
        <v>0</v>
      </c>
      <c r="AR9" s="33">
        <v>0</v>
      </c>
      <c r="AS9" s="33">
        <v>0</v>
      </c>
      <c r="AT9" s="33">
        <v>0</v>
      </c>
      <c r="AU9" s="33">
        <v>0</v>
      </c>
      <c r="AV9" s="33">
        <v>0</v>
      </c>
      <c r="AW9" s="33">
        <v>0</v>
      </c>
      <c r="AX9" s="33">
        <v>0</v>
      </c>
      <c r="AY9" s="33">
        <v>0</v>
      </c>
      <c r="AZ9" s="33">
        <v>0</v>
      </c>
      <c r="BA9" s="33">
        <v>0</v>
      </c>
      <c r="BB9" s="33">
        <v>1</v>
      </c>
      <c r="BC9" s="29" t="s">
        <v>36</v>
      </c>
    </row>
    <row r="10" spans="1:55" x14ac:dyDescent="0.2">
      <c r="A10" s="29" t="s">
        <v>44</v>
      </c>
      <c r="B10" s="30">
        <v>3.3</v>
      </c>
      <c r="C10" s="82">
        <v>16.8</v>
      </c>
      <c r="D10" s="284">
        <f t="shared" si="0"/>
        <v>10.050000000000001</v>
      </c>
      <c r="E10" s="284"/>
      <c r="F10" s="284"/>
      <c r="G10" s="284"/>
      <c r="H10" s="313">
        <v>1.4</v>
      </c>
      <c r="I10" s="313">
        <v>18.2</v>
      </c>
      <c r="J10" s="283" t="s">
        <v>500</v>
      </c>
      <c r="K10" s="314" t="s">
        <v>485</v>
      </c>
      <c r="L10" s="29">
        <v>1000</v>
      </c>
      <c r="M10" s="32">
        <v>1900</v>
      </c>
      <c r="N10" s="33">
        <v>0</v>
      </c>
      <c r="O10" s="33">
        <v>0</v>
      </c>
      <c r="P10" s="33">
        <v>0</v>
      </c>
      <c r="Q10" s="33">
        <v>0</v>
      </c>
      <c r="R10" s="33">
        <v>0</v>
      </c>
      <c r="S10" s="33">
        <v>0</v>
      </c>
      <c r="T10" s="33">
        <v>0</v>
      </c>
      <c r="U10" s="33">
        <v>0</v>
      </c>
      <c r="V10" s="33">
        <v>0</v>
      </c>
      <c r="W10" s="33">
        <v>0</v>
      </c>
      <c r="X10" s="33">
        <v>0</v>
      </c>
      <c r="Y10" s="33">
        <v>0</v>
      </c>
      <c r="Z10" s="33">
        <v>0</v>
      </c>
      <c r="AA10" s="33">
        <v>0</v>
      </c>
      <c r="AB10" s="33">
        <v>0</v>
      </c>
      <c r="AC10" s="33">
        <v>1</v>
      </c>
      <c r="AD10" s="33">
        <v>1</v>
      </c>
      <c r="AE10" s="33">
        <v>1</v>
      </c>
      <c r="AF10" s="33">
        <v>1</v>
      </c>
      <c r="AG10" s="33">
        <v>1</v>
      </c>
      <c r="AH10" s="33">
        <v>1</v>
      </c>
      <c r="AI10" s="33">
        <v>1</v>
      </c>
      <c r="AJ10" s="33">
        <v>1</v>
      </c>
      <c r="AK10" s="33">
        <v>1</v>
      </c>
      <c r="AL10" s="33">
        <v>1</v>
      </c>
      <c r="AM10" s="33">
        <v>1</v>
      </c>
      <c r="AN10" s="33">
        <v>1</v>
      </c>
      <c r="AO10" s="85">
        <v>1</v>
      </c>
      <c r="AP10" s="85">
        <v>1</v>
      </c>
      <c r="AQ10" s="33">
        <v>0</v>
      </c>
      <c r="AR10" s="33">
        <v>0</v>
      </c>
      <c r="AS10" s="33">
        <v>0</v>
      </c>
      <c r="AT10" s="33">
        <v>0</v>
      </c>
      <c r="AU10" s="33">
        <v>0</v>
      </c>
      <c r="AV10" s="33">
        <v>0</v>
      </c>
      <c r="AW10" s="33">
        <v>0</v>
      </c>
      <c r="AX10" s="33">
        <v>0</v>
      </c>
      <c r="AY10" s="33">
        <v>0</v>
      </c>
      <c r="AZ10" s="33">
        <v>0</v>
      </c>
      <c r="BA10" s="33">
        <v>0</v>
      </c>
      <c r="BB10" s="33">
        <v>1</v>
      </c>
      <c r="BC10" s="29" t="s">
        <v>36</v>
      </c>
    </row>
    <row r="11" spans="1:55" x14ac:dyDescent="0.2">
      <c r="A11" s="11" t="s">
        <v>297</v>
      </c>
      <c r="B11" s="12">
        <v>-1.7</v>
      </c>
      <c r="C11" s="5">
        <v>26.6</v>
      </c>
      <c r="D11" s="5">
        <f t="shared" si="0"/>
        <v>12.450000000000001</v>
      </c>
      <c r="E11" s="5"/>
      <c r="F11" s="5"/>
      <c r="G11" s="5"/>
      <c r="H11" s="243">
        <v>-0.2</v>
      </c>
      <c r="I11" s="252">
        <v>24</v>
      </c>
      <c r="J11" s="5" t="s">
        <v>500</v>
      </c>
      <c r="K11" s="169" t="s">
        <v>486</v>
      </c>
      <c r="L11" s="11">
        <v>200</v>
      </c>
      <c r="M11" s="3">
        <v>2700</v>
      </c>
      <c r="N11" s="4">
        <v>1</v>
      </c>
      <c r="O11" s="4">
        <v>1</v>
      </c>
      <c r="P11" s="4">
        <v>1</v>
      </c>
      <c r="Q11" s="4">
        <v>1</v>
      </c>
      <c r="R11" s="4">
        <v>1</v>
      </c>
      <c r="S11" s="4">
        <v>1</v>
      </c>
      <c r="T11" s="4">
        <v>1</v>
      </c>
      <c r="U11" s="4">
        <v>1</v>
      </c>
      <c r="V11" s="4">
        <v>1</v>
      </c>
      <c r="W11" s="4">
        <v>1</v>
      </c>
      <c r="X11" s="4">
        <v>1</v>
      </c>
      <c r="Y11" s="4">
        <v>1</v>
      </c>
      <c r="Z11" s="4">
        <v>1</v>
      </c>
      <c r="AA11" s="4">
        <v>1</v>
      </c>
      <c r="AB11" s="4">
        <v>1</v>
      </c>
      <c r="AC11" s="4">
        <v>1</v>
      </c>
      <c r="AD11" s="4">
        <v>1</v>
      </c>
      <c r="AE11" s="4">
        <v>1</v>
      </c>
      <c r="AF11" s="4">
        <v>1</v>
      </c>
      <c r="AG11" s="4">
        <v>1</v>
      </c>
      <c r="AH11" s="4">
        <v>1</v>
      </c>
      <c r="AI11" s="4">
        <v>1</v>
      </c>
      <c r="AJ11" s="4">
        <v>1</v>
      </c>
      <c r="AK11" s="4">
        <v>1</v>
      </c>
      <c r="AL11" s="4">
        <v>1</v>
      </c>
      <c r="AM11" s="4">
        <v>1</v>
      </c>
      <c r="AN11" s="4">
        <v>1</v>
      </c>
      <c r="AO11" s="4">
        <v>1</v>
      </c>
      <c r="AP11" s="4">
        <v>1</v>
      </c>
      <c r="AQ11" s="4">
        <v>1</v>
      </c>
      <c r="AR11" s="4">
        <v>1</v>
      </c>
      <c r="AS11" s="4">
        <v>1</v>
      </c>
      <c r="AT11" s="4">
        <v>1</v>
      </c>
      <c r="AU11" s="4">
        <v>1</v>
      </c>
      <c r="AV11" s="4">
        <v>1</v>
      </c>
      <c r="AW11" s="4">
        <v>1</v>
      </c>
      <c r="AX11" s="4">
        <v>1</v>
      </c>
      <c r="AY11" s="4">
        <v>0</v>
      </c>
      <c r="AZ11" s="4">
        <v>0</v>
      </c>
      <c r="BA11" s="4">
        <v>0</v>
      </c>
      <c r="BB11" s="4">
        <v>1</v>
      </c>
      <c r="BC11" s="11"/>
    </row>
    <row r="12" spans="1:55" x14ac:dyDescent="0.2">
      <c r="A12" s="11" t="s">
        <v>163</v>
      </c>
      <c r="B12" s="12">
        <v>4.2</v>
      </c>
      <c r="C12" s="5">
        <v>26.6</v>
      </c>
      <c r="D12" s="5">
        <f t="shared" si="0"/>
        <v>15.4</v>
      </c>
      <c r="E12" s="5"/>
      <c r="F12" s="5"/>
      <c r="G12" s="5"/>
      <c r="H12" s="243">
        <v>7</v>
      </c>
      <c r="I12" s="252">
        <v>22.2</v>
      </c>
      <c r="J12" s="5" t="s">
        <v>502</v>
      </c>
      <c r="K12" s="169" t="s">
        <v>485</v>
      </c>
      <c r="L12" s="11">
        <v>400</v>
      </c>
      <c r="M12" s="3">
        <v>1800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1</v>
      </c>
      <c r="U12" s="4">
        <v>1</v>
      </c>
      <c r="V12" s="4">
        <v>1</v>
      </c>
      <c r="W12" s="4">
        <v>1</v>
      </c>
      <c r="X12" s="4">
        <v>1</v>
      </c>
      <c r="Y12" s="4">
        <v>1</v>
      </c>
      <c r="Z12" s="4">
        <v>1</v>
      </c>
      <c r="AA12" s="4">
        <v>1</v>
      </c>
      <c r="AB12" s="4">
        <v>1</v>
      </c>
      <c r="AC12" s="4">
        <v>1</v>
      </c>
      <c r="AD12" s="4">
        <v>1</v>
      </c>
      <c r="AE12" s="4">
        <v>1</v>
      </c>
      <c r="AF12" s="4">
        <v>1</v>
      </c>
      <c r="AG12" s="4">
        <v>1</v>
      </c>
      <c r="AH12" s="4">
        <v>1</v>
      </c>
      <c r="AI12" s="4">
        <v>1</v>
      </c>
      <c r="AJ12" s="4">
        <v>1</v>
      </c>
      <c r="AK12" s="4">
        <v>1</v>
      </c>
      <c r="AL12" s="4">
        <v>1</v>
      </c>
      <c r="AM12" s="4">
        <v>1</v>
      </c>
      <c r="AN12" s="4">
        <v>1</v>
      </c>
      <c r="AO12" s="4">
        <v>0</v>
      </c>
      <c r="AP12" s="4">
        <v>0</v>
      </c>
      <c r="AQ12" s="4">
        <v>0</v>
      </c>
      <c r="AR12" s="4">
        <v>0</v>
      </c>
      <c r="AS12" s="4">
        <v>0</v>
      </c>
      <c r="AT12" s="4">
        <v>0</v>
      </c>
      <c r="AU12" s="4">
        <v>0</v>
      </c>
      <c r="AV12" s="4">
        <v>0</v>
      </c>
      <c r="AW12" s="4">
        <v>0</v>
      </c>
      <c r="AX12" s="4">
        <v>0</v>
      </c>
      <c r="AY12" s="4">
        <v>0</v>
      </c>
      <c r="AZ12" s="4">
        <v>0</v>
      </c>
      <c r="BA12" s="4">
        <v>0</v>
      </c>
      <c r="BB12" s="4">
        <v>1</v>
      </c>
      <c r="BC12" s="11"/>
    </row>
    <row r="13" spans="1:55" x14ac:dyDescent="0.2">
      <c r="A13" s="29" t="s">
        <v>45</v>
      </c>
      <c r="B13" s="30">
        <v>6.9</v>
      </c>
      <c r="C13" s="30">
        <v>17</v>
      </c>
      <c r="D13" s="30">
        <f t="shared" si="0"/>
        <v>11.95</v>
      </c>
      <c r="E13" s="30"/>
      <c r="F13" s="284"/>
      <c r="G13" s="284"/>
      <c r="H13" s="313">
        <v>4</v>
      </c>
      <c r="I13" s="246">
        <v>22.1</v>
      </c>
      <c r="J13" s="239" t="s">
        <v>500</v>
      </c>
      <c r="K13" s="170" t="s">
        <v>485</v>
      </c>
      <c r="L13" s="29">
        <v>800</v>
      </c>
      <c r="M13" s="32">
        <f>L13</f>
        <v>800</v>
      </c>
      <c r="N13" s="33">
        <v>0</v>
      </c>
      <c r="O13" s="33">
        <v>0</v>
      </c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3">
        <v>0</v>
      </c>
      <c r="V13" s="33">
        <v>0</v>
      </c>
      <c r="W13" s="33">
        <v>0</v>
      </c>
      <c r="X13" s="33">
        <v>0</v>
      </c>
      <c r="Y13" s="33">
        <v>0</v>
      </c>
      <c r="Z13" s="33">
        <v>0</v>
      </c>
      <c r="AA13" s="33">
        <v>1</v>
      </c>
      <c r="AB13" s="33">
        <v>0</v>
      </c>
      <c r="AC13" s="33">
        <v>0</v>
      </c>
      <c r="AD13" s="33">
        <v>0</v>
      </c>
      <c r="AE13" s="33">
        <v>0</v>
      </c>
      <c r="AF13" s="33">
        <v>0</v>
      </c>
      <c r="AG13" s="33">
        <v>0</v>
      </c>
      <c r="AH13" s="33">
        <v>0</v>
      </c>
      <c r="AI13" s="33">
        <v>0</v>
      </c>
      <c r="AJ13" s="33">
        <v>0</v>
      </c>
      <c r="AK13" s="33">
        <v>0</v>
      </c>
      <c r="AL13" s="33">
        <v>0</v>
      </c>
      <c r="AM13" s="33">
        <v>0</v>
      </c>
      <c r="AN13" s="33">
        <v>0</v>
      </c>
      <c r="AO13" s="33">
        <v>0</v>
      </c>
      <c r="AP13" s="33">
        <v>0</v>
      </c>
      <c r="AQ13" s="33">
        <v>0</v>
      </c>
      <c r="AR13" s="33">
        <v>0</v>
      </c>
      <c r="AS13" s="33">
        <v>0</v>
      </c>
      <c r="AT13" s="33">
        <v>0</v>
      </c>
      <c r="AU13" s="33">
        <v>0</v>
      </c>
      <c r="AV13" s="33">
        <v>0</v>
      </c>
      <c r="AW13" s="33">
        <v>0</v>
      </c>
      <c r="AX13" s="33">
        <v>0</v>
      </c>
      <c r="AY13" s="33">
        <v>0</v>
      </c>
      <c r="AZ13" s="33">
        <v>0</v>
      </c>
      <c r="BA13" s="33">
        <v>0</v>
      </c>
      <c r="BB13" s="33">
        <v>1</v>
      </c>
      <c r="BC13" s="29" t="s">
        <v>46</v>
      </c>
    </row>
    <row r="14" spans="1:55" x14ac:dyDescent="0.2">
      <c r="A14" s="11" t="s">
        <v>298</v>
      </c>
      <c r="B14" s="12">
        <v>6.9</v>
      </c>
      <c r="C14" s="18">
        <v>26.7</v>
      </c>
      <c r="D14" s="18">
        <f t="shared" si="0"/>
        <v>16.8</v>
      </c>
      <c r="E14" s="18"/>
      <c r="F14" s="18"/>
      <c r="G14" s="18"/>
      <c r="H14" s="247">
        <v>5.4</v>
      </c>
      <c r="I14" s="326">
        <v>24.8</v>
      </c>
      <c r="J14" s="18" t="s">
        <v>500</v>
      </c>
      <c r="K14" s="171" t="s">
        <v>485</v>
      </c>
      <c r="L14" s="11">
        <v>200</v>
      </c>
      <c r="M14" s="3">
        <v>1300</v>
      </c>
      <c r="N14" s="4">
        <v>1</v>
      </c>
      <c r="O14" s="4">
        <v>1</v>
      </c>
      <c r="P14" s="4">
        <v>1</v>
      </c>
      <c r="Q14" s="4">
        <v>1</v>
      </c>
      <c r="R14" s="4">
        <v>1</v>
      </c>
      <c r="S14" s="4">
        <v>1</v>
      </c>
      <c r="T14" s="4">
        <v>1</v>
      </c>
      <c r="U14" s="4">
        <v>1</v>
      </c>
      <c r="V14" s="4">
        <v>1</v>
      </c>
      <c r="W14" s="4">
        <v>1</v>
      </c>
      <c r="X14" s="4">
        <v>1</v>
      </c>
      <c r="Y14" s="4">
        <v>1</v>
      </c>
      <c r="Z14" s="4">
        <v>1</v>
      </c>
      <c r="AA14" s="4">
        <v>1</v>
      </c>
      <c r="AB14" s="4">
        <v>1</v>
      </c>
      <c r="AC14" s="4">
        <v>1</v>
      </c>
      <c r="AD14" s="4">
        <v>1</v>
      </c>
      <c r="AE14" s="4">
        <v>1</v>
      </c>
      <c r="AF14" s="4">
        <v>1</v>
      </c>
      <c r="AG14" s="4">
        <v>0</v>
      </c>
      <c r="AH14" s="4">
        <v>0</v>
      </c>
      <c r="AI14" s="4">
        <v>0</v>
      </c>
      <c r="AJ14" s="4">
        <v>0</v>
      </c>
      <c r="AK14" s="4">
        <v>0</v>
      </c>
      <c r="AL14" s="4">
        <v>0</v>
      </c>
      <c r="AM14" s="4">
        <v>0</v>
      </c>
      <c r="AN14" s="4">
        <v>0</v>
      </c>
      <c r="AO14" s="4">
        <v>0</v>
      </c>
      <c r="AP14" s="4">
        <v>0</v>
      </c>
      <c r="AQ14" s="4">
        <v>0</v>
      </c>
      <c r="AR14" s="4">
        <v>0</v>
      </c>
      <c r="AS14" s="4">
        <v>0</v>
      </c>
      <c r="AT14" s="4">
        <v>0</v>
      </c>
      <c r="AU14" s="4">
        <v>0</v>
      </c>
      <c r="AV14" s="4">
        <v>0</v>
      </c>
      <c r="AW14" s="4">
        <v>0</v>
      </c>
      <c r="AX14" s="4">
        <v>0</v>
      </c>
      <c r="AY14" s="4">
        <v>0</v>
      </c>
      <c r="AZ14" s="4">
        <v>0</v>
      </c>
      <c r="BA14" s="4">
        <v>0</v>
      </c>
      <c r="BB14" s="4">
        <v>1</v>
      </c>
      <c r="BC14" s="11"/>
    </row>
    <row r="15" spans="1:55" x14ac:dyDescent="0.2">
      <c r="A15" s="29" t="s">
        <v>47</v>
      </c>
      <c r="B15" s="284">
        <v>9.5</v>
      </c>
      <c r="C15" s="31">
        <v>27</v>
      </c>
      <c r="D15" s="31">
        <f t="shared" si="0"/>
        <v>18.25</v>
      </c>
      <c r="E15" s="285"/>
      <c r="F15" s="31"/>
      <c r="G15" s="31"/>
      <c r="H15" s="286">
        <v>7</v>
      </c>
      <c r="I15" s="330">
        <v>24.8</v>
      </c>
      <c r="J15" s="31" t="s">
        <v>499</v>
      </c>
      <c r="K15" s="37" t="s">
        <v>486</v>
      </c>
      <c r="L15" s="29">
        <v>400</v>
      </c>
      <c r="M15" s="32">
        <v>1800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289">
        <v>1</v>
      </c>
      <c r="U15" s="289">
        <v>1</v>
      </c>
      <c r="V15" s="33">
        <v>1</v>
      </c>
      <c r="W15" s="33">
        <v>1</v>
      </c>
      <c r="X15" s="33">
        <v>1</v>
      </c>
      <c r="Y15" s="33">
        <v>1</v>
      </c>
      <c r="Z15" s="33">
        <v>1</v>
      </c>
      <c r="AA15" s="33">
        <v>1</v>
      </c>
      <c r="AB15" s="33">
        <v>1</v>
      </c>
      <c r="AC15" s="33">
        <v>1</v>
      </c>
      <c r="AD15" s="33">
        <v>1</v>
      </c>
      <c r="AE15" s="33">
        <v>1</v>
      </c>
      <c r="AF15" s="33">
        <v>1</v>
      </c>
      <c r="AG15" s="33">
        <v>1</v>
      </c>
      <c r="AH15" s="33">
        <v>1</v>
      </c>
      <c r="AI15" s="289">
        <v>1</v>
      </c>
      <c r="AJ15" s="289">
        <v>1</v>
      </c>
      <c r="AK15" s="289">
        <v>1</v>
      </c>
      <c r="AL15" s="289">
        <v>1</v>
      </c>
      <c r="AM15" s="290">
        <v>1</v>
      </c>
      <c r="AN15" s="290">
        <v>1</v>
      </c>
      <c r="AO15" s="33">
        <v>0</v>
      </c>
      <c r="AP15" s="33">
        <v>0</v>
      </c>
      <c r="AQ15" s="33">
        <v>0</v>
      </c>
      <c r="AR15" s="33">
        <v>0</v>
      </c>
      <c r="AS15" s="33">
        <v>0</v>
      </c>
      <c r="AT15" s="33">
        <v>0</v>
      </c>
      <c r="AU15" s="33">
        <v>0</v>
      </c>
      <c r="AV15" s="33">
        <v>0</v>
      </c>
      <c r="AW15" s="33">
        <v>0</v>
      </c>
      <c r="AX15" s="33">
        <v>0</v>
      </c>
      <c r="AY15" s="33">
        <v>0</v>
      </c>
      <c r="AZ15" s="33">
        <v>0</v>
      </c>
      <c r="BA15" s="33">
        <v>0</v>
      </c>
      <c r="BB15" s="33">
        <v>1</v>
      </c>
      <c r="BC15" s="29" t="s">
        <v>48</v>
      </c>
    </row>
    <row r="16" spans="1:55" x14ac:dyDescent="0.2">
      <c r="A16" s="91" t="s">
        <v>49</v>
      </c>
      <c r="B16" s="95">
        <v>13.8</v>
      </c>
      <c r="C16" s="82">
        <v>16.8</v>
      </c>
      <c r="D16" s="284">
        <f t="shared" si="0"/>
        <v>15.3</v>
      </c>
      <c r="E16" s="315">
        <f>MAX(AP$220:AP$223)</f>
        <v>9.1899999999999977</v>
      </c>
      <c r="F16" s="315">
        <f>B16-E16</f>
        <v>4.610000000000003</v>
      </c>
      <c r="G16" s="315">
        <f>E16-H16</f>
        <v>0.18999999999999773</v>
      </c>
      <c r="H16" s="359">
        <v>9</v>
      </c>
      <c r="I16" s="313">
        <v>22</v>
      </c>
      <c r="J16" s="316" t="s">
        <v>499</v>
      </c>
      <c r="K16" s="317" t="s">
        <v>486</v>
      </c>
      <c r="L16" s="29">
        <v>1900</v>
      </c>
      <c r="M16" s="32">
        <f>L16</f>
        <v>1900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33">
        <v>0</v>
      </c>
      <c r="W16" s="33">
        <v>0</v>
      </c>
      <c r="X16" s="33">
        <v>0</v>
      </c>
      <c r="Y16" s="33">
        <v>0</v>
      </c>
      <c r="Z16" s="33">
        <v>0</v>
      </c>
      <c r="AA16" s="33">
        <v>0</v>
      </c>
      <c r="AB16" s="33">
        <v>0</v>
      </c>
      <c r="AC16" s="33">
        <v>0</v>
      </c>
      <c r="AD16" s="33">
        <v>0</v>
      </c>
      <c r="AE16" s="33">
        <v>0</v>
      </c>
      <c r="AF16" s="33">
        <v>0</v>
      </c>
      <c r="AG16" s="33">
        <v>0</v>
      </c>
      <c r="AH16" s="33">
        <v>0</v>
      </c>
      <c r="AI16" s="33">
        <v>0</v>
      </c>
      <c r="AJ16" s="33">
        <v>0</v>
      </c>
      <c r="AK16" s="33">
        <v>0</v>
      </c>
      <c r="AL16" s="33">
        <v>0</v>
      </c>
      <c r="AM16" s="33">
        <v>0</v>
      </c>
      <c r="AN16" s="33">
        <v>0</v>
      </c>
      <c r="AO16" s="33">
        <v>0</v>
      </c>
      <c r="AP16" s="355">
        <v>1</v>
      </c>
      <c r="AQ16" s="33">
        <v>0</v>
      </c>
      <c r="AR16" s="33">
        <v>0</v>
      </c>
      <c r="AS16" s="33">
        <v>0</v>
      </c>
      <c r="AT16" s="33">
        <v>0</v>
      </c>
      <c r="AU16" s="33">
        <v>0</v>
      </c>
      <c r="AV16" s="33">
        <v>0</v>
      </c>
      <c r="AW16" s="33">
        <v>0</v>
      </c>
      <c r="AX16" s="33">
        <v>0</v>
      </c>
      <c r="AY16" s="33">
        <v>0</v>
      </c>
      <c r="AZ16" s="33">
        <v>0</v>
      </c>
      <c r="BA16" s="33">
        <v>0</v>
      </c>
      <c r="BB16" s="33">
        <v>1</v>
      </c>
      <c r="BC16" s="29" t="s">
        <v>50</v>
      </c>
    </row>
    <row r="17" spans="1:55" x14ac:dyDescent="0.2">
      <c r="A17" s="21" t="s">
        <v>51</v>
      </c>
      <c r="B17" s="22" t="s">
        <v>75</v>
      </c>
      <c r="C17" s="23" t="s">
        <v>75</v>
      </c>
      <c r="D17" s="23"/>
      <c r="E17" s="256" t="s">
        <v>507</v>
      </c>
      <c r="F17" s="256" t="s">
        <v>507</v>
      </c>
      <c r="G17" s="256"/>
      <c r="H17" s="257" t="s">
        <v>507</v>
      </c>
      <c r="I17" s="257" t="s">
        <v>507</v>
      </c>
      <c r="J17" s="256" t="s">
        <v>507</v>
      </c>
      <c r="K17" s="256" t="s">
        <v>507</v>
      </c>
      <c r="L17" s="21">
        <v>600</v>
      </c>
      <c r="M17" s="24">
        <v>2200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5">
        <v>0</v>
      </c>
      <c r="X17" s="25">
        <v>1</v>
      </c>
      <c r="Y17" s="25">
        <v>1</v>
      </c>
      <c r="Z17" s="25">
        <v>1</v>
      </c>
      <c r="AA17" s="25">
        <v>1</v>
      </c>
      <c r="AB17" s="25">
        <v>1</v>
      </c>
      <c r="AC17" s="25">
        <v>1</v>
      </c>
      <c r="AD17" s="25">
        <v>1</v>
      </c>
      <c r="AE17" s="25">
        <v>1</v>
      </c>
      <c r="AF17" s="25">
        <v>1</v>
      </c>
      <c r="AG17" s="25">
        <v>1</v>
      </c>
      <c r="AH17" s="25">
        <v>1</v>
      </c>
      <c r="AI17" s="25">
        <v>1</v>
      </c>
      <c r="AJ17" s="25">
        <v>1</v>
      </c>
      <c r="AK17" s="25">
        <v>1</v>
      </c>
      <c r="AL17" s="25">
        <v>1</v>
      </c>
      <c r="AM17" s="25">
        <v>1</v>
      </c>
      <c r="AN17" s="25">
        <v>1</v>
      </c>
      <c r="AO17" s="25">
        <v>1</v>
      </c>
      <c r="AP17" s="25">
        <v>1</v>
      </c>
      <c r="AQ17" s="25">
        <v>1</v>
      </c>
      <c r="AR17" s="25">
        <v>1</v>
      </c>
      <c r="AS17" s="25">
        <v>1</v>
      </c>
      <c r="AT17" s="25">
        <v>0</v>
      </c>
      <c r="AU17" s="25">
        <v>0</v>
      </c>
      <c r="AV17" s="25">
        <v>0</v>
      </c>
      <c r="AW17" s="25">
        <v>0</v>
      </c>
      <c r="AX17" s="25">
        <v>0</v>
      </c>
      <c r="AY17" s="25">
        <v>0</v>
      </c>
      <c r="AZ17" s="25">
        <v>0</v>
      </c>
      <c r="BA17" s="25">
        <v>0</v>
      </c>
      <c r="BB17" s="25">
        <v>1</v>
      </c>
      <c r="BC17" s="21" t="s">
        <v>52</v>
      </c>
    </row>
    <row r="18" spans="1:55" x14ac:dyDescent="0.2">
      <c r="A18" s="11" t="s">
        <v>164</v>
      </c>
      <c r="B18" s="12">
        <v>7.8</v>
      </c>
      <c r="C18" s="5">
        <v>21.9</v>
      </c>
      <c r="D18" s="5">
        <f>(B18+C18)/2</f>
        <v>14.85</v>
      </c>
      <c r="E18" s="5"/>
      <c r="F18" s="5"/>
      <c r="G18" s="5"/>
      <c r="H18" s="354">
        <v>12</v>
      </c>
      <c r="I18" s="250">
        <v>22.9</v>
      </c>
      <c r="J18" s="5" t="s">
        <v>500</v>
      </c>
      <c r="K18" s="169" t="s">
        <v>485</v>
      </c>
      <c r="L18" s="11">
        <v>300</v>
      </c>
      <c r="M18" s="3">
        <v>1100</v>
      </c>
      <c r="N18" s="4">
        <v>0</v>
      </c>
      <c r="O18" s="4">
        <v>0</v>
      </c>
      <c r="P18" s="4">
        <v>0</v>
      </c>
      <c r="Q18" s="4">
        <v>0</v>
      </c>
      <c r="R18" s="353">
        <v>1</v>
      </c>
      <c r="S18" s="353">
        <v>1</v>
      </c>
      <c r="T18" s="353">
        <v>1</v>
      </c>
      <c r="U18" s="353">
        <v>1</v>
      </c>
      <c r="V18" s="353">
        <v>1</v>
      </c>
      <c r="W18" s="353">
        <v>1</v>
      </c>
      <c r="X18" s="353">
        <v>1</v>
      </c>
      <c r="Y18" s="353">
        <v>1</v>
      </c>
      <c r="Z18" s="353">
        <v>1</v>
      </c>
      <c r="AA18" s="353">
        <v>1</v>
      </c>
      <c r="AB18" s="353">
        <v>1</v>
      </c>
      <c r="AC18" s="353">
        <v>1</v>
      </c>
      <c r="AD18" s="353">
        <v>1</v>
      </c>
      <c r="AE18" s="4">
        <v>0</v>
      </c>
      <c r="AF18" s="4">
        <v>0</v>
      </c>
      <c r="AG18" s="4">
        <v>0</v>
      </c>
      <c r="AH18" s="4">
        <v>0</v>
      </c>
      <c r="AI18" s="4">
        <v>0</v>
      </c>
      <c r="AJ18" s="4">
        <v>0</v>
      </c>
      <c r="AK18" s="4">
        <v>0</v>
      </c>
      <c r="AL18" s="4">
        <v>0</v>
      </c>
      <c r="AM18" s="4">
        <v>0</v>
      </c>
      <c r="AN18" s="4">
        <v>0</v>
      </c>
      <c r="AO18" s="4">
        <v>0</v>
      </c>
      <c r="AP18" s="4">
        <v>0</v>
      </c>
      <c r="AQ18" s="4">
        <v>0</v>
      </c>
      <c r="AR18" s="4">
        <v>0</v>
      </c>
      <c r="AS18" s="4">
        <v>0</v>
      </c>
      <c r="AT18" s="4">
        <v>0</v>
      </c>
      <c r="AU18" s="4">
        <v>0</v>
      </c>
      <c r="AV18" s="4">
        <v>0</v>
      </c>
      <c r="AW18" s="4">
        <v>0</v>
      </c>
      <c r="AX18" s="4">
        <v>0</v>
      </c>
      <c r="AY18" s="4">
        <v>0</v>
      </c>
      <c r="AZ18" s="4">
        <v>0</v>
      </c>
      <c r="BA18" s="4">
        <v>0</v>
      </c>
      <c r="BB18" s="4">
        <v>1</v>
      </c>
      <c r="BC18" s="11"/>
    </row>
    <row r="19" spans="1:55" x14ac:dyDescent="0.2">
      <c r="A19" s="11" t="s">
        <v>165</v>
      </c>
      <c r="B19" s="12">
        <v>9.3000000000000007</v>
      </c>
      <c r="C19" s="18">
        <v>23.9</v>
      </c>
      <c r="D19" s="18">
        <f>(B19+C19)/2</f>
        <v>16.600000000000001</v>
      </c>
      <c r="E19" s="18"/>
      <c r="F19" s="18"/>
      <c r="G19" s="18"/>
      <c r="H19" s="326">
        <v>-5.8</v>
      </c>
      <c r="I19" s="326">
        <v>24.8</v>
      </c>
      <c r="J19" s="18" t="s">
        <v>500</v>
      </c>
      <c r="K19" s="171" t="s">
        <v>486</v>
      </c>
      <c r="L19" s="11">
        <v>300</v>
      </c>
      <c r="M19" s="3">
        <v>1200</v>
      </c>
      <c r="N19" s="4">
        <v>0</v>
      </c>
      <c r="O19" s="4">
        <v>0</v>
      </c>
      <c r="P19" s="4">
        <v>0</v>
      </c>
      <c r="Q19" s="4">
        <v>0</v>
      </c>
      <c r="R19" s="6">
        <v>1</v>
      </c>
      <c r="S19" s="6">
        <v>1</v>
      </c>
      <c r="T19" s="4">
        <v>1</v>
      </c>
      <c r="U19" s="4">
        <v>1</v>
      </c>
      <c r="V19" s="4">
        <v>1</v>
      </c>
      <c r="W19" s="4">
        <v>1</v>
      </c>
      <c r="X19" s="4">
        <v>1</v>
      </c>
      <c r="Y19" s="4">
        <v>1</v>
      </c>
      <c r="Z19" s="4">
        <v>1</v>
      </c>
      <c r="AA19" s="4">
        <v>1</v>
      </c>
      <c r="AB19" s="4">
        <v>1</v>
      </c>
      <c r="AC19" s="4">
        <v>1</v>
      </c>
      <c r="AD19" s="4">
        <v>1</v>
      </c>
      <c r="AE19" s="4">
        <v>1</v>
      </c>
      <c r="AF19" s="4">
        <v>0</v>
      </c>
      <c r="AG19" s="4">
        <v>0</v>
      </c>
      <c r="AH19" s="4">
        <v>0</v>
      </c>
      <c r="AI19" s="4">
        <v>0</v>
      </c>
      <c r="AJ19" s="4">
        <v>0</v>
      </c>
      <c r="AK19" s="4">
        <v>0</v>
      </c>
      <c r="AL19" s="4">
        <v>0</v>
      </c>
      <c r="AM19" s="4">
        <v>0</v>
      </c>
      <c r="AN19" s="4">
        <v>0</v>
      </c>
      <c r="AO19" s="4">
        <v>0</v>
      </c>
      <c r="AP19" s="4">
        <v>0</v>
      </c>
      <c r="AQ19" s="4">
        <v>0</v>
      </c>
      <c r="AR19" s="4">
        <v>0</v>
      </c>
      <c r="AS19" s="4">
        <v>0</v>
      </c>
      <c r="AT19" s="4">
        <v>0</v>
      </c>
      <c r="AU19" s="4">
        <v>0</v>
      </c>
      <c r="AV19" s="4">
        <v>0</v>
      </c>
      <c r="AW19" s="4">
        <v>0</v>
      </c>
      <c r="AX19" s="4">
        <v>0</v>
      </c>
      <c r="AY19" s="4">
        <v>0</v>
      </c>
      <c r="AZ19" s="4">
        <v>0</v>
      </c>
      <c r="BA19" s="4">
        <v>0</v>
      </c>
      <c r="BB19" s="4">
        <v>1</v>
      </c>
      <c r="BC19" s="11" t="s">
        <v>166</v>
      </c>
    </row>
    <row r="20" spans="1:55" x14ac:dyDescent="0.2">
      <c r="A20" s="29" t="s">
        <v>53</v>
      </c>
      <c r="B20" s="30">
        <v>9.3000000000000007</v>
      </c>
      <c r="C20" s="30">
        <v>23.9</v>
      </c>
      <c r="D20" s="30">
        <f>(B20+C20)/2</f>
        <v>16.600000000000001</v>
      </c>
      <c r="E20" s="30"/>
      <c r="F20" s="30"/>
      <c r="G20" s="30"/>
      <c r="H20" s="246">
        <v>7.3</v>
      </c>
      <c r="I20" s="246">
        <v>22.2</v>
      </c>
      <c r="J20" s="30"/>
      <c r="K20" s="170" t="s">
        <v>485</v>
      </c>
      <c r="L20" s="29">
        <v>1000</v>
      </c>
      <c r="M20" s="36">
        <v>1800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0</v>
      </c>
      <c r="AB20" s="37">
        <v>0</v>
      </c>
      <c r="AC20" s="37">
        <v>1</v>
      </c>
      <c r="AD20" s="37">
        <v>1</v>
      </c>
      <c r="AE20" s="37">
        <v>1</v>
      </c>
      <c r="AF20" s="37">
        <v>1</v>
      </c>
      <c r="AG20" s="37">
        <v>1</v>
      </c>
      <c r="AH20" s="37">
        <v>1</v>
      </c>
      <c r="AI20" s="37">
        <v>1</v>
      </c>
      <c r="AJ20" s="37">
        <v>1</v>
      </c>
      <c r="AK20" s="37">
        <v>1</v>
      </c>
      <c r="AL20" s="37">
        <v>1</v>
      </c>
      <c r="AM20" s="37">
        <v>1</v>
      </c>
      <c r="AN20" s="99">
        <v>1</v>
      </c>
      <c r="AO20" s="37">
        <v>0</v>
      </c>
      <c r="AP20" s="37">
        <v>0</v>
      </c>
      <c r="AQ20" s="37">
        <v>0</v>
      </c>
      <c r="AR20" s="37">
        <v>0</v>
      </c>
      <c r="AS20" s="37">
        <v>0</v>
      </c>
      <c r="AT20" s="37">
        <v>0</v>
      </c>
      <c r="AU20" s="37">
        <v>0</v>
      </c>
      <c r="AV20" s="37">
        <v>0</v>
      </c>
      <c r="AW20" s="37">
        <v>0</v>
      </c>
      <c r="AX20" s="37">
        <v>0</v>
      </c>
      <c r="AY20" s="37">
        <v>0</v>
      </c>
      <c r="AZ20" s="37">
        <v>0</v>
      </c>
      <c r="BA20" s="37">
        <v>0</v>
      </c>
      <c r="BB20" s="37">
        <v>1</v>
      </c>
      <c r="BC20" s="29" t="s">
        <v>54</v>
      </c>
    </row>
    <row r="21" spans="1:55" x14ac:dyDescent="0.2">
      <c r="A21" s="11" t="s">
        <v>167</v>
      </c>
      <c r="B21" s="12">
        <v>0.2</v>
      </c>
      <c r="C21" s="5">
        <v>27.7</v>
      </c>
      <c r="D21" s="5">
        <f>(B21+C21)/2</f>
        <v>13.95</v>
      </c>
      <c r="E21" s="5"/>
      <c r="F21" s="5"/>
      <c r="G21" s="5"/>
      <c r="H21" s="244" t="s">
        <v>507</v>
      </c>
      <c r="I21" s="244" t="s">
        <v>507</v>
      </c>
      <c r="J21" s="5"/>
      <c r="K21" s="169" t="s">
        <v>486</v>
      </c>
      <c r="L21" s="11">
        <v>250</v>
      </c>
      <c r="M21" s="3">
        <v>2800</v>
      </c>
      <c r="N21" s="4">
        <v>0</v>
      </c>
      <c r="O21" s="4">
        <v>0</v>
      </c>
      <c r="P21" s="4">
        <v>1</v>
      </c>
      <c r="Q21" s="4">
        <v>1</v>
      </c>
      <c r="R21" s="4">
        <v>1</v>
      </c>
      <c r="S21" s="4">
        <v>1</v>
      </c>
      <c r="T21" s="4">
        <v>1</v>
      </c>
      <c r="U21" s="4">
        <v>1</v>
      </c>
      <c r="V21" s="4">
        <v>1</v>
      </c>
      <c r="W21" s="4">
        <v>1</v>
      </c>
      <c r="X21" s="4">
        <v>1</v>
      </c>
      <c r="Y21" s="4">
        <v>1</v>
      </c>
      <c r="Z21" s="4">
        <v>1</v>
      </c>
      <c r="AA21" s="4">
        <v>1</v>
      </c>
      <c r="AB21" s="4">
        <v>1</v>
      </c>
      <c r="AC21" s="4">
        <v>1</v>
      </c>
      <c r="AD21" s="4">
        <v>1</v>
      </c>
      <c r="AE21" s="4">
        <v>1</v>
      </c>
      <c r="AF21" s="4">
        <v>1</v>
      </c>
      <c r="AG21" s="4">
        <v>1</v>
      </c>
      <c r="AH21" s="4">
        <v>1</v>
      </c>
      <c r="AI21" s="4">
        <v>1</v>
      </c>
      <c r="AJ21" s="4">
        <v>1</v>
      </c>
      <c r="AK21" s="4">
        <v>1</v>
      </c>
      <c r="AL21" s="4">
        <v>1</v>
      </c>
      <c r="AM21" s="4">
        <v>1</v>
      </c>
      <c r="AN21" s="4">
        <v>1</v>
      </c>
      <c r="AO21" s="4">
        <v>1</v>
      </c>
      <c r="AP21" s="4">
        <v>1</v>
      </c>
      <c r="AQ21" s="4">
        <v>1</v>
      </c>
      <c r="AR21" s="4">
        <v>1</v>
      </c>
      <c r="AS21" s="4">
        <v>1</v>
      </c>
      <c r="AT21" s="4">
        <v>1</v>
      </c>
      <c r="AU21" s="4">
        <v>1</v>
      </c>
      <c r="AV21" s="4">
        <v>1</v>
      </c>
      <c r="AW21" s="4">
        <v>1</v>
      </c>
      <c r="AX21" s="4">
        <v>1</v>
      </c>
      <c r="AY21" s="4">
        <v>1</v>
      </c>
      <c r="AZ21" s="4">
        <v>0</v>
      </c>
      <c r="BA21" s="4">
        <v>0</v>
      </c>
      <c r="BB21" s="4">
        <v>1</v>
      </c>
      <c r="BC21" s="11"/>
    </row>
    <row r="22" spans="1:55" x14ac:dyDescent="0.2">
      <c r="A22" s="21" t="s">
        <v>301</v>
      </c>
      <c r="B22" s="22" t="s">
        <v>75</v>
      </c>
      <c r="C22" s="23" t="s">
        <v>75</v>
      </c>
      <c r="D22" s="23"/>
      <c r="E22" s="256" t="s">
        <v>507</v>
      </c>
      <c r="F22" s="256" t="s">
        <v>507</v>
      </c>
      <c r="G22" s="256"/>
      <c r="H22" s="257" t="s">
        <v>507</v>
      </c>
      <c r="I22" s="257" t="s">
        <v>507</v>
      </c>
      <c r="J22" s="256" t="s">
        <v>507</v>
      </c>
      <c r="K22" s="256" t="s">
        <v>507</v>
      </c>
      <c r="L22" s="21">
        <v>450</v>
      </c>
      <c r="M22" s="24">
        <v>1600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1</v>
      </c>
      <c r="V22" s="25">
        <v>1</v>
      </c>
      <c r="W22" s="25">
        <v>1</v>
      </c>
      <c r="X22" s="25">
        <v>1</v>
      </c>
      <c r="Y22" s="25">
        <v>1</v>
      </c>
      <c r="Z22" s="25">
        <v>1</v>
      </c>
      <c r="AA22" s="25">
        <v>1</v>
      </c>
      <c r="AB22" s="25">
        <v>1</v>
      </c>
      <c r="AC22" s="25">
        <v>1</v>
      </c>
      <c r="AD22" s="25">
        <v>1</v>
      </c>
      <c r="AE22" s="25">
        <v>1</v>
      </c>
      <c r="AF22" s="25">
        <v>1</v>
      </c>
      <c r="AG22" s="25">
        <v>1</v>
      </c>
      <c r="AH22" s="25">
        <v>1</v>
      </c>
      <c r="AI22" s="25">
        <v>1</v>
      </c>
      <c r="AJ22" s="25">
        <v>1</v>
      </c>
      <c r="AK22" s="25">
        <v>0</v>
      </c>
      <c r="AL22" s="25">
        <v>0</v>
      </c>
      <c r="AM22" s="25">
        <v>0</v>
      </c>
      <c r="AN22" s="25">
        <v>0</v>
      </c>
      <c r="AO22" s="25">
        <v>0</v>
      </c>
      <c r="AP22" s="25">
        <v>0</v>
      </c>
      <c r="AQ22" s="25">
        <v>0</v>
      </c>
      <c r="AR22" s="25">
        <v>0</v>
      </c>
      <c r="AS22" s="25">
        <v>0</v>
      </c>
      <c r="AT22" s="25">
        <v>0</v>
      </c>
      <c r="AU22" s="25">
        <v>0</v>
      </c>
      <c r="AV22" s="25">
        <v>0</v>
      </c>
      <c r="AW22" s="25">
        <v>0</v>
      </c>
      <c r="AX22" s="25">
        <v>0</v>
      </c>
      <c r="AY22" s="25">
        <v>0</v>
      </c>
      <c r="AZ22" s="25">
        <v>0</v>
      </c>
      <c r="BA22" s="25">
        <v>0</v>
      </c>
      <c r="BB22" s="25">
        <v>1</v>
      </c>
      <c r="BC22" s="21" t="s">
        <v>55</v>
      </c>
    </row>
    <row r="23" spans="1:55" x14ac:dyDescent="0.2">
      <c r="A23" s="21" t="s">
        <v>270</v>
      </c>
      <c r="B23" s="22" t="s">
        <v>75</v>
      </c>
      <c r="C23" s="23" t="s">
        <v>75</v>
      </c>
      <c r="D23" s="23"/>
      <c r="E23" s="256" t="s">
        <v>507</v>
      </c>
      <c r="F23" s="256" t="s">
        <v>507</v>
      </c>
      <c r="G23" s="256"/>
      <c r="H23" s="257" t="s">
        <v>507</v>
      </c>
      <c r="I23" s="257" t="s">
        <v>507</v>
      </c>
      <c r="J23" s="256" t="s">
        <v>507</v>
      </c>
      <c r="K23" s="256" t="s">
        <v>507</v>
      </c>
      <c r="L23" s="21">
        <v>500</v>
      </c>
      <c r="M23" s="24">
        <v>2800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1</v>
      </c>
      <c r="W23" s="25">
        <v>1</v>
      </c>
      <c r="X23" s="25">
        <v>1</v>
      </c>
      <c r="Y23" s="25">
        <v>1</v>
      </c>
      <c r="Z23" s="25">
        <v>1</v>
      </c>
      <c r="AA23" s="25">
        <v>1</v>
      </c>
      <c r="AB23" s="25">
        <v>1</v>
      </c>
      <c r="AC23" s="25">
        <v>1</v>
      </c>
      <c r="AD23" s="25">
        <v>1</v>
      </c>
      <c r="AE23" s="25">
        <v>1</v>
      </c>
      <c r="AF23" s="25">
        <v>1</v>
      </c>
      <c r="AG23" s="25">
        <v>1</v>
      </c>
      <c r="AH23" s="25">
        <v>1</v>
      </c>
      <c r="AI23" s="25">
        <v>1</v>
      </c>
      <c r="AJ23" s="25">
        <v>1</v>
      </c>
      <c r="AK23" s="25">
        <v>1</v>
      </c>
      <c r="AL23" s="25">
        <v>1</v>
      </c>
      <c r="AM23" s="25">
        <v>1</v>
      </c>
      <c r="AN23" s="25">
        <v>1</v>
      </c>
      <c r="AO23" s="25">
        <v>1</v>
      </c>
      <c r="AP23" s="25">
        <v>1</v>
      </c>
      <c r="AQ23" s="25">
        <v>1</v>
      </c>
      <c r="AR23" s="25">
        <v>1</v>
      </c>
      <c r="AS23" s="25">
        <v>1</v>
      </c>
      <c r="AT23" s="25">
        <v>1</v>
      </c>
      <c r="AU23" s="25">
        <v>1</v>
      </c>
      <c r="AV23" s="25">
        <v>1</v>
      </c>
      <c r="AW23" s="25">
        <v>1</v>
      </c>
      <c r="AX23" s="25">
        <v>1</v>
      </c>
      <c r="AY23" s="25">
        <v>1</v>
      </c>
      <c r="AZ23" s="25">
        <v>0</v>
      </c>
      <c r="BA23" s="25">
        <v>0</v>
      </c>
      <c r="BB23" s="25">
        <v>1</v>
      </c>
      <c r="BC23" s="21" t="s">
        <v>1</v>
      </c>
    </row>
    <row r="24" spans="1:55" x14ac:dyDescent="0.2">
      <c r="A24" s="90" t="s">
        <v>168</v>
      </c>
      <c r="B24" s="92">
        <v>10</v>
      </c>
      <c r="C24" s="18">
        <v>24</v>
      </c>
      <c r="D24" s="18">
        <f>(B24+C24)/2</f>
        <v>17</v>
      </c>
      <c r="E24" s="110">
        <f>MAX(AU$220:AU$223)</f>
        <v>6.6899999999999995</v>
      </c>
      <c r="F24" s="110">
        <f>B24-E24</f>
        <v>3.3100000000000005</v>
      </c>
      <c r="G24" s="110">
        <f>E24-H24</f>
        <v>1.2899999999999991</v>
      </c>
      <c r="H24" s="325">
        <v>5.4</v>
      </c>
      <c r="I24" s="326">
        <v>24.8</v>
      </c>
      <c r="J24" s="222" t="s">
        <v>500</v>
      </c>
      <c r="K24" s="179" t="s">
        <v>486</v>
      </c>
      <c r="L24" s="11">
        <v>250</v>
      </c>
      <c r="M24" s="19">
        <v>2400</v>
      </c>
      <c r="N24" s="20">
        <v>0</v>
      </c>
      <c r="O24" s="20">
        <v>0</v>
      </c>
      <c r="P24" s="20">
        <v>1</v>
      </c>
      <c r="Q24" s="20">
        <v>1</v>
      </c>
      <c r="R24" s="20">
        <v>1</v>
      </c>
      <c r="S24" s="20">
        <v>1</v>
      </c>
      <c r="T24" s="20">
        <v>1</v>
      </c>
      <c r="U24" s="20">
        <v>1</v>
      </c>
      <c r="V24" s="20">
        <v>1</v>
      </c>
      <c r="W24" s="20">
        <v>1</v>
      </c>
      <c r="X24" s="20">
        <v>1</v>
      </c>
      <c r="Y24" s="20">
        <v>1</v>
      </c>
      <c r="Z24" s="20">
        <v>1</v>
      </c>
      <c r="AA24" s="20">
        <v>1</v>
      </c>
      <c r="AB24" s="20">
        <v>1</v>
      </c>
      <c r="AC24" s="20">
        <v>1</v>
      </c>
      <c r="AD24" s="20">
        <v>1</v>
      </c>
      <c r="AE24" s="20">
        <v>1</v>
      </c>
      <c r="AF24" s="20">
        <v>1</v>
      </c>
      <c r="AG24" s="20">
        <v>1</v>
      </c>
      <c r="AH24" s="20">
        <v>1</v>
      </c>
      <c r="AI24" s="20">
        <v>1</v>
      </c>
      <c r="AJ24" s="20">
        <v>1</v>
      </c>
      <c r="AK24" s="100">
        <v>1</v>
      </c>
      <c r="AL24" s="100">
        <v>1</v>
      </c>
      <c r="AM24" s="100">
        <v>1</v>
      </c>
      <c r="AN24" s="100">
        <v>1</v>
      </c>
      <c r="AO24" s="100">
        <v>1</v>
      </c>
      <c r="AP24" s="100">
        <v>1</v>
      </c>
      <c r="AQ24" s="101">
        <v>1</v>
      </c>
      <c r="AR24" s="101">
        <v>1</v>
      </c>
      <c r="AS24" s="101">
        <v>1</v>
      </c>
      <c r="AT24" s="101">
        <v>1</v>
      </c>
      <c r="AU24" s="101">
        <v>1</v>
      </c>
      <c r="AV24" s="20">
        <v>0</v>
      </c>
      <c r="AW24" s="20">
        <v>0</v>
      </c>
      <c r="AX24" s="20">
        <v>0</v>
      </c>
      <c r="AY24" s="20">
        <v>0</v>
      </c>
      <c r="AZ24" s="20">
        <v>0</v>
      </c>
      <c r="BA24" s="20">
        <v>0</v>
      </c>
      <c r="BB24" s="20">
        <v>1</v>
      </c>
      <c r="BC24" s="11"/>
    </row>
    <row r="25" spans="1:55" x14ac:dyDescent="0.2">
      <c r="A25" s="11" t="s">
        <v>169</v>
      </c>
      <c r="B25" s="12">
        <v>-12.4</v>
      </c>
      <c r="C25" s="5">
        <v>25.8</v>
      </c>
      <c r="D25" s="5">
        <f>(B25+C25)/2</f>
        <v>6.7</v>
      </c>
      <c r="E25" s="5"/>
      <c r="F25" s="5"/>
      <c r="G25" s="5"/>
      <c r="H25" s="244">
        <v>-13.4</v>
      </c>
      <c r="I25" s="351">
        <v>21</v>
      </c>
      <c r="J25" s="5" t="s">
        <v>506</v>
      </c>
      <c r="K25" s="169" t="s">
        <v>486</v>
      </c>
      <c r="L25" s="11">
        <v>300</v>
      </c>
      <c r="M25" s="3">
        <v>2700</v>
      </c>
      <c r="N25" s="4">
        <v>0</v>
      </c>
      <c r="O25" s="4">
        <v>0</v>
      </c>
      <c r="P25" s="4">
        <v>0</v>
      </c>
      <c r="Q25" s="4">
        <v>0</v>
      </c>
      <c r="R25" s="344">
        <v>1</v>
      </c>
      <c r="S25" s="4">
        <v>1</v>
      </c>
      <c r="T25" s="4">
        <v>1</v>
      </c>
      <c r="U25" s="4">
        <v>1</v>
      </c>
      <c r="V25" s="4">
        <v>1</v>
      </c>
      <c r="W25" s="4">
        <v>1</v>
      </c>
      <c r="X25" s="4">
        <v>1</v>
      </c>
      <c r="Y25" s="4">
        <v>1</v>
      </c>
      <c r="Z25" s="4">
        <v>1</v>
      </c>
      <c r="AA25" s="4">
        <v>1</v>
      </c>
      <c r="AB25" s="4">
        <v>1</v>
      </c>
      <c r="AC25" s="4">
        <v>1</v>
      </c>
      <c r="AD25" s="4">
        <v>1</v>
      </c>
      <c r="AE25" s="4">
        <v>1</v>
      </c>
      <c r="AF25" s="4">
        <v>1</v>
      </c>
      <c r="AG25" s="4">
        <v>1</v>
      </c>
      <c r="AH25" s="4">
        <v>1</v>
      </c>
      <c r="AI25" s="4">
        <v>1</v>
      </c>
      <c r="AJ25" s="4">
        <v>1</v>
      </c>
      <c r="AK25" s="4">
        <v>1</v>
      </c>
      <c r="AL25" s="4">
        <v>1</v>
      </c>
      <c r="AM25" s="4">
        <v>1</v>
      </c>
      <c r="AN25" s="4">
        <v>1</v>
      </c>
      <c r="AO25" s="4">
        <v>1</v>
      </c>
      <c r="AP25" s="4">
        <v>1</v>
      </c>
      <c r="AQ25" s="4">
        <v>1</v>
      </c>
      <c r="AR25" s="4">
        <v>1</v>
      </c>
      <c r="AS25" s="4">
        <v>1</v>
      </c>
      <c r="AT25" s="4">
        <v>1</v>
      </c>
      <c r="AU25" s="4">
        <v>1</v>
      </c>
      <c r="AV25" s="4">
        <v>1</v>
      </c>
      <c r="AW25" s="4">
        <v>1</v>
      </c>
      <c r="AX25" s="344">
        <v>1</v>
      </c>
      <c r="AY25" s="4">
        <v>0</v>
      </c>
      <c r="AZ25" s="4">
        <v>0</v>
      </c>
      <c r="BA25" s="4">
        <v>0</v>
      </c>
      <c r="BB25" s="4">
        <v>1</v>
      </c>
      <c r="BC25" s="11"/>
    </row>
    <row r="26" spans="1:55" x14ac:dyDescent="0.2">
      <c r="A26" s="21" t="s">
        <v>290</v>
      </c>
      <c r="B26" s="22" t="s">
        <v>75</v>
      </c>
      <c r="C26" s="23" t="s">
        <v>75</v>
      </c>
      <c r="D26" s="23"/>
      <c r="E26" s="256" t="s">
        <v>507</v>
      </c>
      <c r="F26" s="256" t="s">
        <v>507</v>
      </c>
      <c r="G26" s="256"/>
      <c r="H26" s="257" t="s">
        <v>507</v>
      </c>
      <c r="I26" s="257" t="s">
        <v>507</v>
      </c>
      <c r="J26" s="256" t="s">
        <v>507</v>
      </c>
      <c r="K26" s="256" t="s">
        <v>507</v>
      </c>
      <c r="L26" s="21">
        <v>200</v>
      </c>
      <c r="M26" s="24">
        <v>1200</v>
      </c>
      <c r="N26" s="25">
        <v>1</v>
      </c>
      <c r="O26" s="25">
        <v>1</v>
      </c>
      <c r="P26" s="25">
        <v>1</v>
      </c>
      <c r="Q26" s="25">
        <v>1</v>
      </c>
      <c r="R26" s="25">
        <v>1</v>
      </c>
      <c r="S26" s="25">
        <v>1</v>
      </c>
      <c r="T26" s="25">
        <v>1</v>
      </c>
      <c r="U26" s="25">
        <v>1</v>
      </c>
      <c r="V26" s="25">
        <v>1</v>
      </c>
      <c r="W26" s="25">
        <v>1</v>
      </c>
      <c r="X26" s="25">
        <v>1</v>
      </c>
      <c r="Y26" s="25">
        <v>1</v>
      </c>
      <c r="Z26" s="25">
        <v>1</v>
      </c>
      <c r="AA26" s="25">
        <v>1</v>
      </c>
      <c r="AB26" s="25">
        <v>1</v>
      </c>
      <c r="AC26" s="25">
        <v>1</v>
      </c>
      <c r="AD26" s="25">
        <v>1</v>
      </c>
      <c r="AE26" s="25">
        <v>1</v>
      </c>
      <c r="AF26" s="25">
        <v>0</v>
      </c>
      <c r="AG26" s="25">
        <v>0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5">
        <v>0</v>
      </c>
      <c r="AQ26" s="25">
        <v>0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5">
        <v>0</v>
      </c>
      <c r="BA26" s="25">
        <v>0</v>
      </c>
      <c r="BB26" s="25">
        <v>1</v>
      </c>
      <c r="BC26" s="21" t="s">
        <v>57</v>
      </c>
    </row>
    <row r="27" spans="1:55" x14ac:dyDescent="0.2">
      <c r="A27" s="21" t="s">
        <v>58</v>
      </c>
      <c r="B27" s="22" t="s">
        <v>75</v>
      </c>
      <c r="C27" s="21" t="s">
        <v>75</v>
      </c>
      <c r="D27" s="21"/>
      <c r="E27" s="258" t="s">
        <v>507</v>
      </c>
      <c r="F27" s="258" t="s">
        <v>507</v>
      </c>
      <c r="G27" s="258"/>
      <c r="H27" s="259" t="s">
        <v>507</v>
      </c>
      <c r="I27" s="259" t="s">
        <v>507</v>
      </c>
      <c r="J27" s="258" t="s">
        <v>507</v>
      </c>
      <c r="K27" s="258" t="s">
        <v>507</v>
      </c>
      <c r="L27" s="21">
        <v>500</v>
      </c>
      <c r="M27" s="24">
        <v>2000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1</v>
      </c>
      <c r="W27" s="25">
        <v>1</v>
      </c>
      <c r="X27" s="25">
        <v>1</v>
      </c>
      <c r="Y27" s="25">
        <v>1</v>
      </c>
      <c r="Z27" s="25">
        <v>1</v>
      </c>
      <c r="AA27" s="25">
        <v>1</v>
      </c>
      <c r="AB27" s="25">
        <v>1</v>
      </c>
      <c r="AC27" s="25">
        <v>1</v>
      </c>
      <c r="AD27" s="25">
        <v>1</v>
      </c>
      <c r="AE27" s="25">
        <v>1</v>
      </c>
      <c r="AF27" s="25">
        <v>1</v>
      </c>
      <c r="AG27" s="25">
        <v>1</v>
      </c>
      <c r="AH27" s="25">
        <v>1</v>
      </c>
      <c r="AI27" s="25">
        <v>1</v>
      </c>
      <c r="AJ27" s="25">
        <v>1</v>
      </c>
      <c r="AK27" s="25">
        <v>1</v>
      </c>
      <c r="AL27" s="25">
        <v>1</v>
      </c>
      <c r="AM27" s="25">
        <v>1</v>
      </c>
      <c r="AN27" s="25">
        <v>1</v>
      </c>
      <c r="AO27" s="25">
        <v>1</v>
      </c>
      <c r="AP27" s="25">
        <v>1</v>
      </c>
      <c r="AQ27" s="25">
        <v>1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0</v>
      </c>
      <c r="AZ27" s="25">
        <v>0</v>
      </c>
      <c r="BA27" s="25">
        <v>0</v>
      </c>
      <c r="BB27" s="25">
        <v>1</v>
      </c>
      <c r="BC27" s="21" t="s">
        <v>59</v>
      </c>
    </row>
    <row r="28" spans="1:55" x14ac:dyDescent="0.2">
      <c r="A28" s="90" t="s">
        <v>302</v>
      </c>
      <c r="B28" s="92">
        <v>12.1</v>
      </c>
      <c r="C28" s="18">
        <v>27.7</v>
      </c>
      <c r="D28" s="18">
        <f>(B28+C28)/2</f>
        <v>19.899999999999999</v>
      </c>
      <c r="E28" s="110">
        <f>MAX(AI$220:AI$223)</f>
        <v>10.939999999999998</v>
      </c>
      <c r="F28" s="110">
        <f>B28-E28</f>
        <v>1.1600000000000019</v>
      </c>
      <c r="G28" s="110">
        <f>E28-H28</f>
        <v>5.6399999999999979</v>
      </c>
      <c r="H28" s="325">
        <v>5.3</v>
      </c>
      <c r="I28" s="248">
        <v>28</v>
      </c>
      <c r="J28" s="222" t="s">
        <v>501</v>
      </c>
      <c r="K28" s="179" t="s">
        <v>486</v>
      </c>
      <c r="L28" s="11">
        <v>250</v>
      </c>
      <c r="M28" s="3">
        <v>1550</v>
      </c>
      <c r="N28" s="4">
        <v>0</v>
      </c>
      <c r="O28" s="4">
        <v>0</v>
      </c>
      <c r="P28" s="353">
        <v>1</v>
      </c>
      <c r="Q28" s="353">
        <v>1</v>
      </c>
      <c r="R28" s="4">
        <v>1</v>
      </c>
      <c r="S28" s="4">
        <v>1</v>
      </c>
      <c r="T28" s="4">
        <v>1</v>
      </c>
      <c r="U28" s="4">
        <v>1</v>
      </c>
      <c r="V28" s="4">
        <v>1</v>
      </c>
      <c r="W28" s="4">
        <v>1</v>
      </c>
      <c r="X28" s="4">
        <v>1</v>
      </c>
      <c r="Y28" s="4">
        <v>1</v>
      </c>
      <c r="Z28" s="4">
        <v>1</v>
      </c>
      <c r="AA28" s="4">
        <v>1</v>
      </c>
      <c r="AB28" s="4">
        <v>1</v>
      </c>
      <c r="AC28" s="4">
        <v>1</v>
      </c>
      <c r="AD28" s="4">
        <v>1</v>
      </c>
      <c r="AE28" s="67">
        <v>1</v>
      </c>
      <c r="AF28" s="67">
        <v>1</v>
      </c>
      <c r="AG28" s="67">
        <v>1</v>
      </c>
      <c r="AH28" s="67">
        <v>1</v>
      </c>
      <c r="AI28" s="355">
        <v>1</v>
      </c>
      <c r="AJ28" s="4">
        <v>0</v>
      </c>
      <c r="AK28" s="4">
        <v>0</v>
      </c>
      <c r="AL28" s="4">
        <v>0</v>
      </c>
      <c r="AM28" s="4">
        <v>0</v>
      </c>
      <c r="AN28" s="4">
        <v>0</v>
      </c>
      <c r="AO28" s="4">
        <v>0</v>
      </c>
      <c r="AP28" s="4">
        <v>0</v>
      </c>
      <c r="AQ28" s="4">
        <v>0</v>
      </c>
      <c r="AR28" s="4">
        <v>0</v>
      </c>
      <c r="AS28" s="4">
        <v>0</v>
      </c>
      <c r="AT28" s="4">
        <v>0</v>
      </c>
      <c r="AU28" s="4">
        <v>0</v>
      </c>
      <c r="AV28" s="4">
        <v>0</v>
      </c>
      <c r="AW28" s="4">
        <v>0</v>
      </c>
      <c r="AX28" s="4">
        <v>0</v>
      </c>
      <c r="AY28" s="4">
        <v>0</v>
      </c>
      <c r="AZ28" s="4">
        <v>0</v>
      </c>
      <c r="BA28" s="4">
        <v>0</v>
      </c>
      <c r="BB28" s="4">
        <v>1</v>
      </c>
      <c r="BC28" s="11" t="s">
        <v>170</v>
      </c>
    </row>
    <row r="29" spans="1:55" x14ac:dyDescent="0.2">
      <c r="A29" s="21" t="s">
        <v>282</v>
      </c>
      <c r="B29" s="22" t="s">
        <v>75</v>
      </c>
      <c r="C29" s="23" t="s">
        <v>75</v>
      </c>
      <c r="D29" s="23"/>
      <c r="E29" s="256" t="s">
        <v>507</v>
      </c>
      <c r="F29" s="256" t="s">
        <v>507</v>
      </c>
      <c r="G29" s="256"/>
      <c r="H29" s="257" t="s">
        <v>507</v>
      </c>
      <c r="I29" s="257" t="s">
        <v>507</v>
      </c>
      <c r="J29" s="256" t="s">
        <v>507</v>
      </c>
      <c r="K29" s="256" t="s">
        <v>507</v>
      </c>
      <c r="L29" s="21">
        <v>300</v>
      </c>
      <c r="M29" s="24">
        <v>2000</v>
      </c>
      <c r="N29" s="25">
        <v>0</v>
      </c>
      <c r="O29" s="25">
        <v>0</v>
      </c>
      <c r="P29" s="25">
        <v>0</v>
      </c>
      <c r="Q29" s="25">
        <v>0</v>
      </c>
      <c r="R29" s="25">
        <v>1</v>
      </c>
      <c r="S29" s="25">
        <v>1</v>
      </c>
      <c r="T29" s="25">
        <v>1</v>
      </c>
      <c r="U29" s="25">
        <v>1</v>
      </c>
      <c r="V29" s="25">
        <v>1</v>
      </c>
      <c r="W29" s="25">
        <v>1</v>
      </c>
      <c r="X29" s="25">
        <v>1</v>
      </c>
      <c r="Y29" s="25">
        <v>1</v>
      </c>
      <c r="Z29" s="25">
        <v>1</v>
      </c>
      <c r="AA29" s="25">
        <v>1</v>
      </c>
      <c r="AB29" s="25">
        <v>1</v>
      </c>
      <c r="AC29" s="25">
        <v>1</v>
      </c>
      <c r="AD29" s="25">
        <v>1</v>
      </c>
      <c r="AE29" s="25">
        <v>1</v>
      </c>
      <c r="AF29" s="25">
        <v>1</v>
      </c>
      <c r="AG29" s="25">
        <v>1</v>
      </c>
      <c r="AH29" s="25">
        <v>1</v>
      </c>
      <c r="AI29" s="25">
        <v>1</v>
      </c>
      <c r="AJ29" s="25">
        <v>1</v>
      </c>
      <c r="AK29" s="25">
        <v>1</v>
      </c>
      <c r="AL29" s="25">
        <v>1</v>
      </c>
      <c r="AM29" s="25">
        <v>1</v>
      </c>
      <c r="AN29" s="25">
        <v>1</v>
      </c>
      <c r="AO29" s="25">
        <v>1</v>
      </c>
      <c r="AP29" s="25">
        <v>1</v>
      </c>
      <c r="AQ29" s="25">
        <v>1</v>
      </c>
      <c r="AR29" s="25">
        <v>0</v>
      </c>
      <c r="AS29" s="25">
        <v>0</v>
      </c>
      <c r="AT29" s="25">
        <v>0</v>
      </c>
      <c r="AU29" s="25">
        <v>0</v>
      </c>
      <c r="AV29" s="25">
        <v>0</v>
      </c>
      <c r="AW29" s="25">
        <v>0</v>
      </c>
      <c r="AX29" s="25">
        <v>0</v>
      </c>
      <c r="AY29" s="25">
        <v>0</v>
      </c>
      <c r="AZ29" s="25">
        <v>0</v>
      </c>
      <c r="BA29" s="25">
        <v>0</v>
      </c>
      <c r="BB29" s="25">
        <v>1</v>
      </c>
      <c r="BC29" s="21" t="s">
        <v>60</v>
      </c>
    </row>
    <row r="30" spans="1:55" s="241" customFormat="1" x14ac:dyDescent="0.2">
      <c r="A30" s="74" t="s">
        <v>504</v>
      </c>
      <c r="B30" s="71">
        <v>11.3</v>
      </c>
      <c r="C30" s="240">
        <v>22.2</v>
      </c>
      <c r="D30" s="240">
        <f>(B30+C30)/2</f>
        <v>16.75</v>
      </c>
      <c r="E30" s="240"/>
      <c r="F30" s="240"/>
      <c r="G30" s="240"/>
      <c r="H30" s="249">
        <v>7.3</v>
      </c>
      <c r="I30" s="328">
        <v>24.8</v>
      </c>
      <c r="J30" s="240" t="s">
        <v>500</v>
      </c>
      <c r="K30" s="240"/>
      <c r="L30" s="74"/>
      <c r="M30" s="234"/>
      <c r="N30" s="6" t="s">
        <v>507</v>
      </c>
      <c r="O30" s="6" t="s">
        <v>507</v>
      </c>
      <c r="P30" s="6" t="s">
        <v>507</v>
      </c>
      <c r="Q30" s="6" t="s">
        <v>507</v>
      </c>
      <c r="R30" s="6" t="s">
        <v>507</v>
      </c>
      <c r="S30" s="6" t="s">
        <v>507</v>
      </c>
      <c r="T30" s="6" t="s">
        <v>507</v>
      </c>
      <c r="U30" s="6" t="s">
        <v>507</v>
      </c>
      <c r="V30" s="6" t="s">
        <v>507</v>
      </c>
      <c r="W30" s="6" t="s">
        <v>507</v>
      </c>
      <c r="X30" s="6" t="s">
        <v>486</v>
      </c>
      <c r="Y30" s="6" t="s">
        <v>486</v>
      </c>
      <c r="Z30" s="6" t="s">
        <v>486</v>
      </c>
      <c r="AA30" s="6" t="s">
        <v>486</v>
      </c>
      <c r="AB30" s="6" t="s">
        <v>486</v>
      </c>
      <c r="AC30" s="6" t="s">
        <v>486</v>
      </c>
      <c r="AD30" s="6" t="s">
        <v>486</v>
      </c>
      <c r="AE30" s="6" t="s">
        <v>486</v>
      </c>
      <c r="AF30" s="6" t="s">
        <v>486</v>
      </c>
      <c r="AG30" s="6" t="s">
        <v>486</v>
      </c>
      <c r="AH30" s="6" t="s">
        <v>486</v>
      </c>
      <c r="AI30" s="6" t="s">
        <v>486</v>
      </c>
      <c r="AJ30" s="6" t="s">
        <v>486</v>
      </c>
      <c r="AK30" s="6" t="s">
        <v>486</v>
      </c>
      <c r="AL30" s="6" t="s">
        <v>507</v>
      </c>
      <c r="AM30" s="6" t="s">
        <v>507</v>
      </c>
      <c r="AN30" s="6" t="s">
        <v>507</v>
      </c>
      <c r="AO30" s="6" t="s">
        <v>507</v>
      </c>
      <c r="AP30" s="6" t="s">
        <v>507</v>
      </c>
      <c r="AQ30" s="6" t="s">
        <v>507</v>
      </c>
      <c r="AR30" s="6" t="s">
        <v>507</v>
      </c>
      <c r="AS30" s="6" t="s">
        <v>507</v>
      </c>
      <c r="AT30" s="6" t="s">
        <v>507</v>
      </c>
      <c r="AU30" s="6" t="s">
        <v>507</v>
      </c>
      <c r="AV30" s="6" t="s">
        <v>507</v>
      </c>
      <c r="AW30" s="6" t="s">
        <v>507</v>
      </c>
      <c r="AX30" s="6" t="s">
        <v>507</v>
      </c>
      <c r="AY30" s="6" t="s">
        <v>507</v>
      </c>
      <c r="AZ30" s="6" t="s">
        <v>507</v>
      </c>
      <c r="BA30" s="6" t="s">
        <v>507</v>
      </c>
      <c r="BB30" s="6" t="s">
        <v>507</v>
      </c>
      <c r="BC30" s="74"/>
    </row>
    <row r="31" spans="1:55" x14ac:dyDescent="0.2">
      <c r="A31" s="295" t="s">
        <v>61</v>
      </c>
      <c r="B31" s="291">
        <f>B30</f>
        <v>11.3</v>
      </c>
      <c r="C31" s="292">
        <f>C30</f>
        <v>22.2</v>
      </c>
      <c r="D31" s="292">
        <f>(B31+C31)/2</f>
        <v>16.75</v>
      </c>
      <c r="E31" s="292"/>
      <c r="F31" s="292"/>
      <c r="G31" s="292"/>
      <c r="H31" s="263">
        <v>7.3</v>
      </c>
      <c r="I31" s="263">
        <v>20.100000000000001</v>
      </c>
      <c r="J31" s="293" t="s">
        <v>500</v>
      </c>
      <c r="K31" s="294" t="s">
        <v>485</v>
      </c>
      <c r="L31" s="283">
        <v>600</v>
      </c>
      <c r="M31" s="288">
        <v>1650</v>
      </c>
      <c r="N31" s="289">
        <v>0</v>
      </c>
      <c r="O31" s="289">
        <v>0</v>
      </c>
      <c r="P31" s="289">
        <v>0</v>
      </c>
      <c r="Q31" s="289">
        <v>0</v>
      </c>
      <c r="R31" s="289">
        <v>0</v>
      </c>
      <c r="S31" s="289">
        <v>0</v>
      </c>
      <c r="T31" s="289">
        <v>0</v>
      </c>
      <c r="U31" s="289">
        <v>0</v>
      </c>
      <c r="V31" s="289">
        <v>0</v>
      </c>
      <c r="W31" s="289">
        <v>0</v>
      </c>
      <c r="X31" s="289">
        <v>1</v>
      </c>
      <c r="Y31" s="289">
        <v>1</v>
      </c>
      <c r="Z31" s="289">
        <v>1</v>
      </c>
      <c r="AA31" s="289">
        <v>1</v>
      </c>
      <c r="AB31" s="289">
        <v>1</v>
      </c>
      <c r="AC31" s="289">
        <v>1</v>
      </c>
      <c r="AD31" s="289">
        <v>1</v>
      </c>
      <c r="AE31" s="289">
        <v>1</v>
      </c>
      <c r="AF31" s="289">
        <v>1</v>
      </c>
      <c r="AG31" s="290">
        <v>1</v>
      </c>
      <c r="AH31" s="290">
        <v>1</v>
      </c>
      <c r="AI31" s="290">
        <v>1</v>
      </c>
      <c r="AJ31" s="290">
        <v>1</v>
      </c>
      <c r="AK31" s="290">
        <v>1</v>
      </c>
      <c r="AL31" s="289">
        <v>0</v>
      </c>
      <c r="AM31" s="289">
        <v>0</v>
      </c>
      <c r="AN31" s="289">
        <v>0</v>
      </c>
      <c r="AO31" s="289">
        <v>0</v>
      </c>
      <c r="AP31" s="289">
        <v>0</v>
      </c>
      <c r="AQ31" s="289">
        <v>0</v>
      </c>
      <c r="AR31" s="289">
        <v>0</v>
      </c>
      <c r="AS31" s="289">
        <v>0</v>
      </c>
      <c r="AT31" s="289">
        <v>0</v>
      </c>
      <c r="AU31" s="289">
        <v>0</v>
      </c>
      <c r="AV31" s="289">
        <v>0</v>
      </c>
      <c r="AW31" s="289">
        <v>0</v>
      </c>
      <c r="AX31" s="289">
        <v>0</v>
      </c>
      <c r="AY31" s="289">
        <v>0</v>
      </c>
      <c r="AZ31" s="289">
        <v>0</v>
      </c>
      <c r="BA31" s="289">
        <v>0</v>
      </c>
      <c r="BB31" s="289">
        <v>1</v>
      </c>
      <c r="BC31" s="11"/>
    </row>
    <row r="32" spans="1:55" x14ac:dyDescent="0.2">
      <c r="A32" s="11" t="s">
        <v>303</v>
      </c>
      <c r="B32" s="12">
        <v>9.6999999999999993</v>
      </c>
      <c r="C32" s="5">
        <v>25.3</v>
      </c>
      <c r="D32" s="5">
        <f>(B32+C32)/2</f>
        <v>17.5</v>
      </c>
      <c r="E32" s="5"/>
      <c r="F32" s="5"/>
      <c r="G32" s="5"/>
      <c r="H32" s="244">
        <v>6.2</v>
      </c>
      <c r="I32" s="327">
        <v>24.8</v>
      </c>
      <c r="J32" s="5" t="s">
        <v>500</v>
      </c>
      <c r="K32" s="169" t="s">
        <v>486</v>
      </c>
      <c r="L32" s="11">
        <v>1000</v>
      </c>
      <c r="M32" s="3">
        <v>1700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1</v>
      </c>
      <c r="AD32" s="4">
        <v>1</v>
      </c>
      <c r="AE32" s="4">
        <v>1</v>
      </c>
      <c r="AF32" s="4">
        <v>1</v>
      </c>
      <c r="AG32" s="4">
        <v>1</v>
      </c>
      <c r="AH32" s="4">
        <v>1</v>
      </c>
      <c r="AI32" s="4">
        <v>1</v>
      </c>
      <c r="AJ32" s="4">
        <v>1</v>
      </c>
      <c r="AK32" s="4">
        <v>1</v>
      </c>
      <c r="AL32" s="67">
        <v>1</v>
      </c>
      <c r="AM32" s="4">
        <v>0</v>
      </c>
      <c r="AN32" s="4">
        <v>0</v>
      </c>
      <c r="AO32" s="4">
        <v>0</v>
      </c>
      <c r="AP32" s="4">
        <v>0</v>
      </c>
      <c r="AQ32" s="4">
        <v>0</v>
      </c>
      <c r="AR32" s="4">
        <v>0</v>
      </c>
      <c r="AS32" s="4">
        <v>0</v>
      </c>
      <c r="AT32" s="4">
        <v>0</v>
      </c>
      <c r="AU32" s="4">
        <v>0</v>
      </c>
      <c r="AV32" s="4">
        <v>0</v>
      </c>
      <c r="AW32" s="4">
        <v>0</v>
      </c>
      <c r="AX32" s="4">
        <v>0</v>
      </c>
      <c r="AY32" s="4">
        <v>0</v>
      </c>
      <c r="AZ32" s="4">
        <v>0</v>
      </c>
      <c r="BA32" s="4">
        <v>0</v>
      </c>
      <c r="BB32" s="4">
        <v>1</v>
      </c>
      <c r="BC32" s="11"/>
    </row>
    <row r="33" spans="1:55" x14ac:dyDescent="0.2">
      <c r="A33" s="11" t="s">
        <v>171</v>
      </c>
      <c r="B33" s="12">
        <v>10.8</v>
      </c>
      <c r="C33" s="5">
        <v>27.7</v>
      </c>
      <c r="D33" s="5">
        <f>(B33+C33)/2</f>
        <v>19.25</v>
      </c>
      <c r="E33" s="5"/>
      <c r="F33" s="5"/>
      <c r="G33" s="5"/>
      <c r="H33" s="244">
        <v>11</v>
      </c>
      <c r="I33" s="327">
        <v>24.8</v>
      </c>
      <c r="J33" s="5"/>
      <c r="K33" s="169" t="s">
        <v>486</v>
      </c>
      <c r="L33" s="11">
        <v>1000</v>
      </c>
      <c r="M33" s="3">
        <f>L33</f>
        <v>1000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1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 s="4">
        <v>0</v>
      </c>
      <c r="AJ33" s="4">
        <v>0</v>
      </c>
      <c r="AK33" s="4">
        <v>0</v>
      </c>
      <c r="AL33" s="4">
        <v>0</v>
      </c>
      <c r="AM33" s="4">
        <v>0</v>
      </c>
      <c r="AN33" s="4">
        <v>0</v>
      </c>
      <c r="AO33" s="4">
        <v>0</v>
      </c>
      <c r="AP33" s="4">
        <v>0</v>
      </c>
      <c r="AQ33" s="4">
        <v>0</v>
      </c>
      <c r="AR33" s="4">
        <v>0</v>
      </c>
      <c r="AS33" s="4">
        <v>0</v>
      </c>
      <c r="AT33" s="4">
        <v>0</v>
      </c>
      <c r="AU33" s="4">
        <v>0</v>
      </c>
      <c r="AV33" s="4">
        <v>0</v>
      </c>
      <c r="AW33" s="4">
        <v>0</v>
      </c>
      <c r="AX33" s="4">
        <v>0</v>
      </c>
      <c r="AY33" s="4">
        <v>0</v>
      </c>
      <c r="AZ33" s="4">
        <v>0</v>
      </c>
      <c r="BA33" s="4">
        <v>0</v>
      </c>
      <c r="BB33" s="4">
        <v>1</v>
      </c>
      <c r="BC33" s="11"/>
    </row>
    <row r="34" spans="1:55" x14ac:dyDescent="0.2">
      <c r="A34" s="90" t="s">
        <v>172</v>
      </c>
      <c r="B34" s="92">
        <v>13.8</v>
      </c>
      <c r="C34" s="18">
        <v>27.7</v>
      </c>
      <c r="D34" s="18">
        <f>(B34+C34)/2</f>
        <v>20.75</v>
      </c>
      <c r="E34" s="110">
        <f>MAX(AJ$220:AJ$223)</f>
        <v>10.69</v>
      </c>
      <c r="F34" s="110">
        <f>B34-E34</f>
        <v>3.1100000000000012</v>
      </c>
      <c r="G34" s="110">
        <f>E34-H34</f>
        <v>1.3899999999999988</v>
      </c>
      <c r="H34" s="248">
        <v>9.3000000000000007</v>
      </c>
      <c r="I34" s="326">
        <v>24.8</v>
      </c>
      <c r="J34" s="222" t="s">
        <v>500</v>
      </c>
      <c r="K34" s="179" t="s">
        <v>486</v>
      </c>
      <c r="L34" s="11">
        <v>500</v>
      </c>
      <c r="M34" s="3">
        <v>1600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1</v>
      </c>
      <c r="W34" s="4">
        <v>1</v>
      </c>
      <c r="X34" s="4">
        <v>1</v>
      </c>
      <c r="Y34" s="4">
        <v>1</v>
      </c>
      <c r="Z34" s="4">
        <v>1</v>
      </c>
      <c r="AA34" s="4">
        <v>1</v>
      </c>
      <c r="AB34" s="67">
        <v>1</v>
      </c>
      <c r="AC34" s="67">
        <v>1</v>
      </c>
      <c r="AD34" s="67">
        <v>1</v>
      </c>
      <c r="AE34" s="69">
        <v>1</v>
      </c>
      <c r="AF34" s="69">
        <v>1</v>
      </c>
      <c r="AG34" s="69">
        <v>1</v>
      </c>
      <c r="AH34" s="69">
        <v>1</v>
      </c>
      <c r="AI34" s="69">
        <v>1</v>
      </c>
      <c r="AJ34" s="69">
        <v>1</v>
      </c>
      <c r="AK34" s="4">
        <v>0</v>
      </c>
      <c r="AL34" s="4">
        <v>0</v>
      </c>
      <c r="AM34" s="4">
        <v>0</v>
      </c>
      <c r="AN34" s="4">
        <v>0</v>
      </c>
      <c r="AO34" s="4">
        <v>0</v>
      </c>
      <c r="AP34" s="4">
        <v>0</v>
      </c>
      <c r="AQ34" s="4">
        <v>0</v>
      </c>
      <c r="AR34" s="4">
        <v>0</v>
      </c>
      <c r="AS34" s="4">
        <v>0</v>
      </c>
      <c r="AT34" s="4">
        <v>0</v>
      </c>
      <c r="AU34" s="4">
        <v>0</v>
      </c>
      <c r="AV34" s="4">
        <v>0</v>
      </c>
      <c r="AW34" s="4">
        <v>0</v>
      </c>
      <c r="AX34" s="4">
        <v>0</v>
      </c>
      <c r="AY34" s="4">
        <v>0</v>
      </c>
      <c r="AZ34" s="4">
        <v>0</v>
      </c>
      <c r="BA34" s="4">
        <v>0</v>
      </c>
      <c r="BB34" s="4">
        <v>1</v>
      </c>
      <c r="BC34" s="11"/>
    </row>
    <row r="35" spans="1:55" x14ac:dyDescent="0.2">
      <c r="A35" s="21" t="s">
        <v>294</v>
      </c>
      <c r="B35" s="22" t="s">
        <v>75</v>
      </c>
      <c r="C35" s="21" t="s">
        <v>75</v>
      </c>
      <c r="D35" s="21"/>
      <c r="E35" s="258" t="s">
        <v>507</v>
      </c>
      <c r="F35" s="258" t="s">
        <v>507</v>
      </c>
      <c r="G35" s="258"/>
      <c r="H35" s="259" t="s">
        <v>507</v>
      </c>
      <c r="I35" s="259" t="s">
        <v>507</v>
      </c>
      <c r="J35" s="258" t="s">
        <v>507</v>
      </c>
      <c r="K35" s="258" t="s">
        <v>507</v>
      </c>
      <c r="L35" s="21">
        <v>100</v>
      </c>
      <c r="M35" s="24">
        <v>2700</v>
      </c>
      <c r="N35" s="25">
        <v>1</v>
      </c>
      <c r="O35" s="25">
        <v>1</v>
      </c>
      <c r="P35" s="25">
        <v>1</v>
      </c>
      <c r="Q35" s="25">
        <v>1</v>
      </c>
      <c r="R35" s="25">
        <v>1</v>
      </c>
      <c r="S35" s="25">
        <v>1</v>
      </c>
      <c r="T35" s="25">
        <v>1</v>
      </c>
      <c r="U35" s="25">
        <v>1</v>
      </c>
      <c r="V35" s="25">
        <v>1</v>
      </c>
      <c r="W35" s="25">
        <v>1</v>
      </c>
      <c r="X35" s="25">
        <v>1</v>
      </c>
      <c r="Y35" s="25">
        <v>1</v>
      </c>
      <c r="Z35" s="25">
        <v>1</v>
      </c>
      <c r="AA35" s="25">
        <v>1</v>
      </c>
      <c r="AB35" s="25">
        <v>1</v>
      </c>
      <c r="AC35" s="25">
        <v>1</v>
      </c>
      <c r="AD35" s="25">
        <v>1</v>
      </c>
      <c r="AE35" s="25">
        <v>1</v>
      </c>
      <c r="AF35" s="25">
        <v>1</v>
      </c>
      <c r="AG35" s="25">
        <v>1</v>
      </c>
      <c r="AH35" s="25">
        <v>1</v>
      </c>
      <c r="AI35" s="25">
        <v>1</v>
      </c>
      <c r="AJ35" s="25">
        <v>1</v>
      </c>
      <c r="AK35" s="25">
        <v>1</v>
      </c>
      <c r="AL35" s="25">
        <v>1</v>
      </c>
      <c r="AM35" s="25">
        <v>1</v>
      </c>
      <c r="AN35" s="25">
        <v>1</v>
      </c>
      <c r="AO35" s="25">
        <v>1</v>
      </c>
      <c r="AP35" s="25">
        <v>1</v>
      </c>
      <c r="AQ35" s="25">
        <v>1</v>
      </c>
      <c r="AR35" s="25">
        <v>1</v>
      </c>
      <c r="AS35" s="25">
        <v>1</v>
      </c>
      <c r="AT35" s="25">
        <v>1</v>
      </c>
      <c r="AU35" s="25">
        <v>1</v>
      </c>
      <c r="AV35" s="25">
        <v>1</v>
      </c>
      <c r="AW35" s="25">
        <v>1</v>
      </c>
      <c r="AX35" s="25">
        <v>1</v>
      </c>
      <c r="AY35" s="25">
        <v>0</v>
      </c>
      <c r="AZ35" s="25">
        <v>0</v>
      </c>
      <c r="BA35" s="25">
        <v>0</v>
      </c>
      <c r="BB35" s="25">
        <v>1</v>
      </c>
      <c r="BC35" s="21" t="s">
        <v>41</v>
      </c>
    </row>
    <row r="36" spans="1:55" x14ac:dyDescent="0.2">
      <c r="A36" s="91" t="s">
        <v>62</v>
      </c>
      <c r="B36" s="95">
        <v>11.3</v>
      </c>
      <c r="C36" s="83">
        <v>16.5</v>
      </c>
      <c r="D36" s="285">
        <f>(B36+C36)/2</f>
        <v>13.9</v>
      </c>
      <c r="E36" s="318">
        <f>MAX(AN$220:AN$223)</f>
        <v>9.6899999999999977</v>
      </c>
      <c r="F36" s="318">
        <f>B36-E36</f>
        <v>1.610000000000003</v>
      </c>
      <c r="G36" s="318">
        <f>E36-H36</f>
        <v>2.3899999999999979</v>
      </c>
      <c r="H36" s="286">
        <v>7.3</v>
      </c>
      <c r="I36" s="286">
        <v>20.5</v>
      </c>
      <c r="J36" s="319" t="s">
        <v>500</v>
      </c>
      <c r="K36" s="320" t="s">
        <v>485</v>
      </c>
      <c r="L36" s="29">
        <v>800</v>
      </c>
      <c r="M36" s="32">
        <v>1800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85">
        <v>1</v>
      </c>
      <c r="AB36" s="85">
        <v>1</v>
      </c>
      <c r="AC36" s="85">
        <v>1</v>
      </c>
      <c r="AD36" s="85">
        <v>1</v>
      </c>
      <c r="AE36" s="85">
        <v>1</v>
      </c>
      <c r="AF36" s="85">
        <v>1</v>
      </c>
      <c r="AG36" s="97">
        <v>1</v>
      </c>
      <c r="AH36" s="97">
        <v>1</v>
      </c>
      <c r="AI36" s="97">
        <v>1</v>
      </c>
      <c r="AJ36" s="97">
        <v>1</v>
      </c>
      <c r="AK36" s="97">
        <v>1</v>
      </c>
      <c r="AL36" s="98">
        <v>1</v>
      </c>
      <c r="AM36" s="98">
        <v>1</v>
      </c>
      <c r="AN36" s="98">
        <v>1</v>
      </c>
      <c r="AO36" s="33">
        <v>0</v>
      </c>
      <c r="AP36" s="33">
        <v>0</v>
      </c>
      <c r="AQ36" s="33">
        <v>0</v>
      </c>
      <c r="AR36" s="33">
        <v>0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  <c r="AX36" s="33">
        <v>0</v>
      </c>
      <c r="AY36" s="33">
        <v>0</v>
      </c>
      <c r="AZ36" s="33">
        <v>0</v>
      </c>
      <c r="BA36" s="33">
        <v>0</v>
      </c>
      <c r="BB36" s="33">
        <v>1</v>
      </c>
      <c r="BC36" s="29" t="s">
        <v>63</v>
      </c>
    </row>
    <row r="37" spans="1:55" x14ac:dyDescent="0.2">
      <c r="A37" s="11" t="s">
        <v>304</v>
      </c>
      <c r="B37" s="12">
        <v>0</v>
      </c>
      <c r="C37" s="5">
        <v>25.8</v>
      </c>
      <c r="D37" s="5">
        <f>(B37+C37)/2</f>
        <v>12.9</v>
      </c>
      <c r="E37" s="5"/>
      <c r="F37" s="5"/>
      <c r="G37" s="5"/>
      <c r="H37" s="250">
        <v>1.9</v>
      </c>
      <c r="I37" s="250">
        <v>28.2</v>
      </c>
      <c r="J37" s="5" t="s">
        <v>535</v>
      </c>
      <c r="K37" s="169" t="s">
        <v>486</v>
      </c>
      <c r="L37" s="11">
        <v>500</v>
      </c>
      <c r="M37" s="3">
        <v>2500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1</v>
      </c>
      <c r="W37" s="4">
        <v>1</v>
      </c>
      <c r="X37" s="4">
        <v>1</v>
      </c>
      <c r="Y37" s="4">
        <v>1</v>
      </c>
      <c r="Z37" s="4">
        <v>1</v>
      </c>
      <c r="AA37" s="4">
        <v>1</v>
      </c>
      <c r="AB37" s="4">
        <v>1</v>
      </c>
      <c r="AC37" s="4">
        <v>1</v>
      </c>
      <c r="AD37" s="4">
        <v>1</v>
      </c>
      <c r="AE37" s="4">
        <v>1</v>
      </c>
      <c r="AF37" s="4">
        <v>1</v>
      </c>
      <c r="AG37" s="4">
        <v>1</v>
      </c>
      <c r="AH37" s="4">
        <v>1</v>
      </c>
      <c r="AI37" s="4">
        <v>1</v>
      </c>
      <c r="AJ37" s="4">
        <v>1</v>
      </c>
      <c r="AK37" s="4">
        <v>1</v>
      </c>
      <c r="AL37" s="4">
        <v>1</v>
      </c>
      <c r="AM37" s="4">
        <v>1</v>
      </c>
      <c r="AN37" s="4">
        <v>1</v>
      </c>
      <c r="AO37" s="4">
        <v>1</v>
      </c>
      <c r="AP37" s="4">
        <v>1</v>
      </c>
      <c r="AQ37" s="4">
        <v>1</v>
      </c>
      <c r="AR37" s="4">
        <v>1</v>
      </c>
      <c r="AS37" s="4">
        <v>1</v>
      </c>
      <c r="AT37" s="4">
        <v>1</v>
      </c>
      <c r="AU37" s="4">
        <v>1</v>
      </c>
      <c r="AV37" s="4">
        <v>1</v>
      </c>
      <c r="AW37" s="4">
        <v>0</v>
      </c>
      <c r="AX37" s="4">
        <v>0</v>
      </c>
      <c r="AY37" s="4">
        <v>0</v>
      </c>
      <c r="AZ37" s="4">
        <v>0</v>
      </c>
      <c r="BA37" s="4">
        <v>0</v>
      </c>
      <c r="BB37" s="4">
        <v>1</v>
      </c>
      <c r="BC37" s="11"/>
    </row>
    <row r="38" spans="1:55" x14ac:dyDescent="0.2">
      <c r="A38" s="21" t="s">
        <v>278</v>
      </c>
      <c r="B38" s="22" t="s">
        <v>75</v>
      </c>
      <c r="C38" s="23" t="s">
        <v>75</v>
      </c>
      <c r="D38" s="23"/>
      <c r="E38" s="256" t="s">
        <v>507</v>
      </c>
      <c r="F38" s="256" t="s">
        <v>507</v>
      </c>
      <c r="G38" s="256"/>
      <c r="H38" s="257" t="s">
        <v>507</v>
      </c>
      <c r="I38" s="257" t="s">
        <v>507</v>
      </c>
      <c r="J38" s="256" t="s">
        <v>507</v>
      </c>
      <c r="K38" s="256" t="s">
        <v>507</v>
      </c>
      <c r="L38" s="21">
        <v>250</v>
      </c>
      <c r="M38" s="24">
        <v>1500</v>
      </c>
      <c r="N38" s="25">
        <v>0</v>
      </c>
      <c r="O38" s="25">
        <v>0</v>
      </c>
      <c r="P38" s="25">
        <v>1</v>
      </c>
      <c r="Q38" s="25">
        <v>1</v>
      </c>
      <c r="R38" s="25">
        <v>1</v>
      </c>
      <c r="S38" s="25">
        <v>1</v>
      </c>
      <c r="T38" s="25">
        <v>1</v>
      </c>
      <c r="U38" s="25">
        <v>1</v>
      </c>
      <c r="V38" s="25">
        <v>1</v>
      </c>
      <c r="W38" s="25">
        <v>1</v>
      </c>
      <c r="X38" s="25">
        <v>1</v>
      </c>
      <c r="Y38" s="25">
        <v>1</v>
      </c>
      <c r="Z38" s="25">
        <v>1</v>
      </c>
      <c r="AA38" s="25">
        <v>1</v>
      </c>
      <c r="AB38" s="25">
        <v>1</v>
      </c>
      <c r="AC38" s="25">
        <v>1</v>
      </c>
      <c r="AD38" s="25">
        <v>1</v>
      </c>
      <c r="AE38" s="25">
        <v>1</v>
      </c>
      <c r="AF38" s="25">
        <v>1</v>
      </c>
      <c r="AG38" s="25">
        <v>1</v>
      </c>
      <c r="AH38" s="25">
        <v>1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5">
        <v>0</v>
      </c>
      <c r="BA38" s="25">
        <v>0</v>
      </c>
      <c r="BB38" s="25">
        <v>1</v>
      </c>
      <c r="BC38" s="21" t="s">
        <v>64</v>
      </c>
    </row>
    <row r="39" spans="1:55" x14ac:dyDescent="0.2">
      <c r="A39" s="90" t="s">
        <v>173</v>
      </c>
      <c r="B39" s="92">
        <v>8.6999999999999993</v>
      </c>
      <c r="C39" s="5">
        <v>24.2</v>
      </c>
      <c r="D39" s="5">
        <f>(B39+C39)/2</f>
        <v>16.45</v>
      </c>
      <c r="E39" s="109">
        <f>MAX(AV$220:AV$223)</f>
        <v>6.1899999999999995</v>
      </c>
      <c r="F39" s="109">
        <f>B39-E39</f>
        <v>2.5099999999999998</v>
      </c>
      <c r="G39" s="109">
        <f>E39-H39</f>
        <v>1.7899999999999991</v>
      </c>
      <c r="H39" s="244">
        <v>4.4000000000000004</v>
      </c>
      <c r="I39" s="327">
        <v>24.8</v>
      </c>
      <c r="J39" s="223" t="s">
        <v>502</v>
      </c>
      <c r="K39" s="180" t="s">
        <v>486</v>
      </c>
      <c r="L39" s="11">
        <v>500</v>
      </c>
      <c r="M39" s="3">
        <v>2500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1</v>
      </c>
      <c r="W39" s="4">
        <v>1</v>
      </c>
      <c r="X39" s="4">
        <v>1</v>
      </c>
      <c r="Y39" s="4">
        <v>1</v>
      </c>
      <c r="Z39" s="4">
        <v>1</v>
      </c>
      <c r="AA39" s="4">
        <v>1</v>
      </c>
      <c r="AB39" s="4">
        <v>1</v>
      </c>
      <c r="AC39" s="4">
        <v>1</v>
      </c>
      <c r="AD39" s="4">
        <v>1</v>
      </c>
      <c r="AE39" s="4">
        <v>1</v>
      </c>
      <c r="AF39" s="4">
        <v>1</v>
      </c>
      <c r="AG39" s="4">
        <v>1</v>
      </c>
      <c r="AH39" s="4">
        <v>1</v>
      </c>
      <c r="AI39" s="4">
        <v>1</v>
      </c>
      <c r="AJ39" s="4">
        <v>1</v>
      </c>
      <c r="AK39" s="4">
        <v>1</v>
      </c>
      <c r="AL39" s="4">
        <v>1</v>
      </c>
      <c r="AM39" s="4">
        <v>1</v>
      </c>
      <c r="AN39" s="4">
        <v>1</v>
      </c>
      <c r="AO39" s="4">
        <v>1</v>
      </c>
      <c r="AP39" s="4">
        <v>1</v>
      </c>
      <c r="AQ39" s="67">
        <v>1</v>
      </c>
      <c r="AR39" s="67">
        <v>1</v>
      </c>
      <c r="AS39" s="67">
        <v>1</v>
      </c>
      <c r="AT39" s="69">
        <v>1</v>
      </c>
      <c r="AU39" s="69">
        <v>1</v>
      </c>
      <c r="AV39" s="69">
        <v>1</v>
      </c>
      <c r="AW39" s="4">
        <v>0</v>
      </c>
      <c r="AX39" s="4">
        <v>0</v>
      </c>
      <c r="AY39" s="4">
        <v>0</v>
      </c>
      <c r="AZ39" s="4">
        <v>0</v>
      </c>
      <c r="BA39" s="4">
        <v>0</v>
      </c>
      <c r="BB39" s="4">
        <v>1</v>
      </c>
      <c r="BC39" s="11"/>
    </row>
    <row r="40" spans="1:55" x14ac:dyDescent="0.2">
      <c r="A40" s="11" t="s">
        <v>174</v>
      </c>
      <c r="B40" s="12">
        <v>9.3000000000000007</v>
      </c>
      <c r="C40" s="5">
        <v>27.9</v>
      </c>
      <c r="D40" s="5">
        <f>(B40+C40)/2</f>
        <v>18.600000000000001</v>
      </c>
      <c r="E40" s="5"/>
      <c r="F40" s="5"/>
      <c r="G40" s="5"/>
      <c r="H40" s="244">
        <v>7.3</v>
      </c>
      <c r="I40" s="327">
        <v>24.8</v>
      </c>
      <c r="J40" s="5" t="s">
        <v>521</v>
      </c>
      <c r="K40" s="169" t="s">
        <v>486</v>
      </c>
      <c r="L40" s="11">
        <v>300</v>
      </c>
      <c r="M40" s="3">
        <v>600</v>
      </c>
      <c r="N40" s="4">
        <v>0</v>
      </c>
      <c r="O40" s="4">
        <v>0</v>
      </c>
      <c r="P40" s="4">
        <v>0</v>
      </c>
      <c r="Q40" s="4">
        <v>0</v>
      </c>
      <c r="R40" s="6">
        <v>1</v>
      </c>
      <c r="S40" s="6">
        <v>1</v>
      </c>
      <c r="T40" s="4">
        <v>1</v>
      </c>
      <c r="U40" s="4">
        <v>1</v>
      </c>
      <c r="V40" s="4">
        <v>1</v>
      </c>
      <c r="W40" s="4">
        <v>1</v>
      </c>
      <c r="X40" s="4">
        <v>1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J40" s="4">
        <v>0</v>
      </c>
      <c r="AK40" s="4">
        <v>0</v>
      </c>
      <c r="AL40" s="4">
        <v>0</v>
      </c>
      <c r="AM40" s="4">
        <v>0</v>
      </c>
      <c r="AN40" s="4">
        <v>0</v>
      </c>
      <c r="AO40" s="4">
        <v>0</v>
      </c>
      <c r="AP40" s="4">
        <v>0</v>
      </c>
      <c r="AQ40" s="4">
        <v>0</v>
      </c>
      <c r="AR40" s="4">
        <v>0</v>
      </c>
      <c r="AS40" s="4">
        <v>0</v>
      </c>
      <c r="AT40" s="4">
        <v>0</v>
      </c>
      <c r="AU40" s="4">
        <v>0</v>
      </c>
      <c r="AV40" s="4">
        <v>0</v>
      </c>
      <c r="AW40" s="4">
        <v>0</v>
      </c>
      <c r="AX40" s="4">
        <v>0</v>
      </c>
      <c r="AY40" s="4">
        <v>0</v>
      </c>
      <c r="AZ40" s="4">
        <v>0</v>
      </c>
      <c r="BA40" s="4">
        <v>0</v>
      </c>
      <c r="BB40" s="4">
        <v>1</v>
      </c>
      <c r="BC40" s="11" t="s">
        <v>175</v>
      </c>
    </row>
    <row r="41" spans="1:55" s="235" customFormat="1" x14ac:dyDescent="0.2">
      <c r="A41" s="237" t="s">
        <v>497</v>
      </c>
      <c r="B41" s="92">
        <v>14.8</v>
      </c>
      <c r="C41" s="10">
        <v>21.1</v>
      </c>
      <c r="D41" s="10">
        <f>(B41+C41)/2</f>
        <v>17.950000000000003</v>
      </c>
      <c r="E41" s="236">
        <f>E42</f>
        <v>11.189999999999998</v>
      </c>
      <c r="F41" s="236">
        <f>F42</f>
        <v>3.610000000000003</v>
      </c>
      <c r="G41" s="236">
        <f>E41-H41</f>
        <v>4.1899999999999977</v>
      </c>
      <c r="H41" s="250">
        <v>7</v>
      </c>
      <c r="I41" s="250">
        <v>20</v>
      </c>
      <c r="J41" s="10" t="s">
        <v>506</v>
      </c>
      <c r="K41" s="180" t="str">
        <f>K42</f>
        <v>-</v>
      </c>
      <c r="L41" s="211">
        <f>L42</f>
        <v>1500</v>
      </c>
      <c r="M41" s="212">
        <f>M42</f>
        <v>1500</v>
      </c>
      <c r="N41" s="4" t="str">
        <f t="shared" ref="N41:BB41" si="2">IF(N42=0,"–","+")</f>
        <v>–</v>
      </c>
      <c r="O41" s="4" t="str">
        <f t="shared" si="2"/>
        <v>–</v>
      </c>
      <c r="P41" s="4" t="str">
        <f t="shared" si="2"/>
        <v>–</v>
      </c>
      <c r="Q41" s="4" t="str">
        <f t="shared" si="2"/>
        <v>–</v>
      </c>
      <c r="R41" s="4" t="str">
        <f t="shared" si="2"/>
        <v>–</v>
      </c>
      <c r="S41" s="4" t="str">
        <f t="shared" si="2"/>
        <v>–</v>
      </c>
      <c r="T41" s="4" t="str">
        <f t="shared" si="2"/>
        <v>–</v>
      </c>
      <c r="U41" s="4" t="str">
        <f t="shared" si="2"/>
        <v>–</v>
      </c>
      <c r="V41" s="4" t="str">
        <f t="shared" si="2"/>
        <v>–</v>
      </c>
      <c r="W41" s="4" t="str">
        <f t="shared" si="2"/>
        <v>–</v>
      </c>
      <c r="X41" s="4" t="str">
        <f t="shared" si="2"/>
        <v>–</v>
      </c>
      <c r="Y41" s="4" t="str">
        <f t="shared" si="2"/>
        <v>–</v>
      </c>
      <c r="Z41" s="4" t="str">
        <f t="shared" si="2"/>
        <v>–</v>
      </c>
      <c r="AA41" s="4" t="str">
        <f t="shared" si="2"/>
        <v>–</v>
      </c>
      <c r="AB41" s="4" t="str">
        <f t="shared" si="2"/>
        <v>–</v>
      </c>
      <c r="AC41" s="4" t="str">
        <f t="shared" si="2"/>
        <v>–</v>
      </c>
      <c r="AD41" s="4" t="str">
        <f t="shared" si="2"/>
        <v>–</v>
      </c>
      <c r="AE41" s="4" t="str">
        <f t="shared" si="2"/>
        <v>–</v>
      </c>
      <c r="AF41" s="4" t="str">
        <f t="shared" si="2"/>
        <v>–</v>
      </c>
      <c r="AG41" s="4" t="str">
        <f t="shared" si="2"/>
        <v>–</v>
      </c>
      <c r="AH41" s="4" t="str">
        <f t="shared" si="2"/>
        <v>+</v>
      </c>
      <c r="AI41" s="4" t="str">
        <f t="shared" si="2"/>
        <v>–</v>
      </c>
      <c r="AJ41" s="4" t="str">
        <f t="shared" si="2"/>
        <v>–</v>
      </c>
      <c r="AK41" s="4" t="str">
        <f t="shared" si="2"/>
        <v>–</v>
      </c>
      <c r="AL41" s="4" t="str">
        <f t="shared" si="2"/>
        <v>–</v>
      </c>
      <c r="AM41" s="4" t="str">
        <f t="shared" si="2"/>
        <v>–</v>
      </c>
      <c r="AN41" s="4" t="str">
        <f t="shared" si="2"/>
        <v>–</v>
      </c>
      <c r="AO41" s="4" t="str">
        <f t="shared" si="2"/>
        <v>–</v>
      </c>
      <c r="AP41" s="4" t="str">
        <f t="shared" si="2"/>
        <v>–</v>
      </c>
      <c r="AQ41" s="4" t="str">
        <f t="shared" si="2"/>
        <v>–</v>
      </c>
      <c r="AR41" s="4" t="str">
        <f t="shared" si="2"/>
        <v>–</v>
      </c>
      <c r="AS41" s="4" t="str">
        <f t="shared" si="2"/>
        <v>–</v>
      </c>
      <c r="AT41" s="4" t="str">
        <f t="shared" si="2"/>
        <v>–</v>
      </c>
      <c r="AU41" s="4" t="str">
        <f t="shared" si="2"/>
        <v>–</v>
      </c>
      <c r="AV41" s="4" t="str">
        <f t="shared" si="2"/>
        <v>–</v>
      </c>
      <c r="AW41" s="4" t="str">
        <f t="shared" si="2"/>
        <v>–</v>
      </c>
      <c r="AX41" s="4" t="str">
        <f t="shared" si="2"/>
        <v>–</v>
      </c>
      <c r="AY41" s="4" t="str">
        <f t="shared" si="2"/>
        <v>–</v>
      </c>
      <c r="AZ41" s="4" t="str">
        <f t="shared" si="2"/>
        <v>–</v>
      </c>
      <c r="BA41" s="4" t="str">
        <f t="shared" si="2"/>
        <v>–</v>
      </c>
      <c r="BB41" s="4" t="str">
        <f t="shared" si="2"/>
        <v>+</v>
      </c>
      <c r="BC41" s="11"/>
    </row>
    <row r="42" spans="1:55" x14ac:dyDescent="0.2">
      <c r="A42" s="208" t="s">
        <v>66</v>
      </c>
      <c r="B42" s="209">
        <f>B41</f>
        <v>14.8</v>
      </c>
      <c r="C42" s="210">
        <f>C41</f>
        <v>21.1</v>
      </c>
      <c r="D42" s="210">
        <f>(B42+C42)/2</f>
        <v>17.950000000000003</v>
      </c>
      <c r="E42" s="219">
        <f>MAX(AH$220:AH$223)</f>
        <v>11.189999999999998</v>
      </c>
      <c r="F42" s="219">
        <f>B42-E42</f>
        <v>3.610000000000003</v>
      </c>
      <c r="G42" s="219">
        <f>E42-H42</f>
        <v>4.1899999999999977</v>
      </c>
      <c r="H42" s="263">
        <v>7</v>
      </c>
      <c r="I42" s="351">
        <v>16</v>
      </c>
      <c r="J42" s="221" t="s">
        <v>499</v>
      </c>
      <c r="K42" s="178" t="s">
        <v>485</v>
      </c>
      <c r="L42" s="29">
        <v>1500</v>
      </c>
      <c r="M42" s="32">
        <f>L42</f>
        <v>1500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  <c r="AH42" s="350">
        <v>1</v>
      </c>
      <c r="AI42" s="33">
        <v>0</v>
      </c>
      <c r="AJ42" s="33">
        <v>0</v>
      </c>
      <c r="AK42" s="33">
        <v>0</v>
      </c>
      <c r="AL42" s="33">
        <v>0</v>
      </c>
      <c r="AM42" s="33">
        <v>0</v>
      </c>
      <c r="AN42" s="33">
        <v>0</v>
      </c>
      <c r="AO42" s="33">
        <v>0</v>
      </c>
      <c r="AP42" s="33">
        <v>0</v>
      </c>
      <c r="AQ42" s="33">
        <v>0</v>
      </c>
      <c r="AR42" s="33">
        <v>0</v>
      </c>
      <c r="AS42" s="33">
        <v>0</v>
      </c>
      <c r="AT42" s="33">
        <v>0</v>
      </c>
      <c r="AU42" s="33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3">
        <v>0</v>
      </c>
      <c r="BB42" s="33">
        <v>1</v>
      </c>
      <c r="BC42" s="29" t="s">
        <v>176</v>
      </c>
    </row>
    <row r="43" spans="1:55" x14ac:dyDescent="0.2">
      <c r="A43" s="21" t="s">
        <v>305</v>
      </c>
      <c r="B43" s="22" t="s">
        <v>75</v>
      </c>
      <c r="C43" s="23" t="s">
        <v>75</v>
      </c>
      <c r="D43" s="23"/>
      <c r="E43" s="256" t="s">
        <v>507</v>
      </c>
      <c r="F43" s="256" t="s">
        <v>507</v>
      </c>
      <c r="G43" s="256"/>
      <c r="H43" s="257" t="s">
        <v>507</v>
      </c>
      <c r="I43" s="257" t="s">
        <v>507</v>
      </c>
      <c r="J43" s="256" t="s">
        <v>507</v>
      </c>
      <c r="K43" s="256" t="s">
        <v>507</v>
      </c>
      <c r="L43" s="21">
        <v>600</v>
      </c>
      <c r="M43" s="24">
        <v>1500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1</v>
      </c>
      <c r="Y43" s="25">
        <v>1</v>
      </c>
      <c r="Z43" s="25">
        <v>1</v>
      </c>
      <c r="AA43" s="25">
        <v>1</v>
      </c>
      <c r="AB43" s="25">
        <v>1</v>
      </c>
      <c r="AC43" s="25">
        <v>1</v>
      </c>
      <c r="AD43" s="25">
        <v>1</v>
      </c>
      <c r="AE43" s="25">
        <v>1</v>
      </c>
      <c r="AF43" s="25">
        <v>1</v>
      </c>
      <c r="AG43" s="25">
        <v>1</v>
      </c>
      <c r="AH43" s="25">
        <v>1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0</v>
      </c>
      <c r="AZ43" s="25">
        <v>0</v>
      </c>
      <c r="BA43" s="25">
        <v>0</v>
      </c>
      <c r="BB43" s="25">
        <v>1</v>
      </c>
      <c r="BC43" s="21" t="s">
        <v>65</v>
      </c>
    </row>
    <row r="44" spans="1:55" x14ac:dyDescent="0.2">
      <c r="A44" s="21" t="s">
        <v>293</v>
      </c>
      <c r="B44" s="22" t="s">
        <v>75</v>
      </c>
      <c r="C44" s="21" t="s">
        <v>75</v>
      </c>
      <c r="D44" s="21"/>
      <c r="E44" s="258" t="s">
        <v>507</v>
      </c>
      <c r="F44" s="258" t="s">
        <v>507</v>
      </c>
      <c r="G44" s="258"/>
      <c r="H44" s="259" t="s">
        <v>507</v>
      </c>
      <c r="I44" s="259" t="s">
        <v>507</v>
      </c>
      <c r="J44" s="258" t="s">
        <v>507</v>
      </c>
      <c r="K44" s="258" t="s">
        <v>507</v>
      </c>
      <c r="L44" s="21">
        <v>200</v>
      </c>
      <c r="M44" s="24">
        <v>1900</v>
      </c>
      <c r="N44" s="25">
        <v>1</v>
      </c>
      <c r="O44" s="25">
        <v>1</v>
      </c>
      <c r="P44" s="25">
        <v>1</v>
      </c>
      <c r="Q44" s="25">
        <v>1</v>
      </c>
      <c r="R44" s="25">
        <v>1</v>
      </c>
      <c r="S44" s="25">
        <v>1</v>
      </c>
      <c r="T44" s="25">
        <v>1</v>
      </c>
      <c r="U44" s="25">
        <v>1</v>
      </c>
      <c r="V44" s="25">
        <v>1</v>
      </c>
      <c r="W44" s="25">
        <v>1</v>
      </c>
      <c r="X44" s="25">
        <v>1</v>
      </c>
      <c r="Y44" s="25">
        <v>1</v>
      </c>
      <c r="Z44" s="25">
        <v>1</v>
      </c>
      <c r="AA44" s="25">
        <v>1</v>
      </c>
      <c r="AB44" s="25">
        <v>1</v>
      </c>
      <c r="AC44" s="25">
        <v>1</v>
      </c>
      <c r="AD44" s="25">
        <v>1</v>
      </c>
      <c r="AE44" s="25">
        <v>1</v>
      </c>
      <c r="AF44" s="25">
        <v>1</v>
      </c>
      <c r="AG44" s="25">
        <v>1</v>
      </c>
      <c r="AH44" s="25">
        <v>1</v>
      </c>
      <c r="AI44" s="25">
        <v>1</v>
      </c>
      <c r="AJ44" s="25">
        <v>1</v>
      </c>
      <c r="AK44" s="25">
        <v>1</v>
      </c>
      <c r="AL44" s="25">
        <v>1</v>
      </c>
      <c r="AM44" s="25">
        <v>1</v>
      </c>
      <c r="AN44" s="25">
        <v>1</v>
      </c>
      <c r="AO44" s="25">
        <v>1</v>
      </c>
      <c r="AP44" s="25">
        <v>1</v>
      </c>
      <c r="AQ44" s="2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25">
        <v>0</v>
      </c>
      <c r="AZ44" s="25">
        <v>0</v>
      </c>
      <c r="BA44" s="25">
        <v>0</v>
      </c>
      <c r="BB44" s="25">
        <v>1</v>
      </c>
      <c r="BC44" s="21" t="s">
        <v>67</v>
      </c>
    </row>
    <row r="45" spans="1:55" x14ac:dyDescent="0.2">
      <c r="A45" s="11" t="s">
        <v>177</v>
      </c>
      <c r="B45" s="12">
        <v>9.4</v>
      </c>
      <c r="C45" s="5">
        <v>27.7</v>
      </c>
      <c r="D45" s="5">
        <f>(B45+C45)/2</f>
        <v>18.55</v>
      </c>
      <c r="E45" s="5"/>
      <c r="F45" s="5"/>
      <c r="G45" s="5"/>
      <c r="H45" s="244">
        <v>5.3</v>
      </c>
      <c r="I45" s="327">
        <v>24.8</v>
      </c>
      <c r="J45" s="5" t="s">
        <v>500</v>
      </c>
      <c r="K45" s="169" t="s">
        <v>485</v>
      </c>
      <c r="L45" s="11">
        <v>1900</v>
      </c>
      <c r="M45" s="3">
        <f>L45</f>
        <v>1900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 s="4">
        <v>0</v>
      </c>
      <c r="AJ45" s="4">
        <v>0</v>
      </c>
      <c r="AK45" s="4">
        <v>0</v>
      </c>
      <c r="AL45" s="4">
        <v>0</v>
      </c>
      <c r="AM45" s="4">
        <v>0</v>
      </c>
      <c r="AN45" s="4">
        <v>0</v>
      </c>
      <c r="AO45" s="4">
        <v>0</v>
      </c>
      <c r="AP45" s="67">
        <v>1</v>
      </c>
      <c r="AQ45" s="4">
        <v>0</v>
      </c>
      <c r="AR45" s="4">
        <v>0</v>
      </c>
      <c r="AS45" s="4">
        <v>0</v>
      </c>
      <c r="AT45" s="4">
        <v>0</v>
      </c>
      <c r="AU45" s="4">
        <v>0</v>
      </c>
      <c r="AV45" s="4">
        <v>0</v>
      </c>
      <c r="AW45" s="4">
        <v>0</v>
      </c>
      <c r="AX45" s="4">
        <v>0</v>
      </c>
      <c r="AY45" s="4">
        <v>0</v>
      </c>
      <c r="AZ45" s="4">
        <v>0</v>
      </c>
      <c r="BA45" s="4">
        <v>0</v>
      </c>
      <c r="BB45" s="4">
        <v>1</v>
      </c>
      <c r="BC45" s="11" t="s">
        <v>178</v>
      </c>
    </row>
    <row r="46" spans="1:55" x14ac:dyDescent="0.2">
      <c r="A46" s="21" t="s">
        <v>272</v>
      </c>
      <c r="B46" s="22" t="s">
        <v>75</v>
      </c>
      <c r="C46" s="23" t="s">
        <v>75</v>
      </c>
      <c r="D46" s="23"/>
      <c r="E46" s="256" t="s">
        <v>507</v>
      </c>
      <c r="F46" s="256" t="s">
        <v>507</v>
      </c>
      <c r="G46" s="256"/>
      <c r="H46" s="257" t="s">
        <v>507</v>
      </c>
      <c r="I46" s="257" t="s">
        <v>507</v>
      </c>
      <c r="J46" s="256" t="s">
        <v>507</v>
      </c>
      <c r="K46" s="256" t="s">
        <v>507</v>
      </c>
      <c r="L46" s="21">
        <v>200</v>
      </c>
      <c r="M46" s="24">
        <v>2400</v>
      </c>
      <c r="N46" s="25">
        <v>1</v>
      </c>
      <c r="O46" s="25">
        <v>1</v>
      </c>
      <c r="P46" s="25">
        <v>1</v>
      </c>
      <c r="Q46" s="25">
        <v>1</v>
      </c>
      <c r="R46" s="25">
        <v>1</v>
      </c>
      <c r="S46" s="25">
        <v>1</v>
      </c>
      <c r="T46" s="25">
        <v>1</v>
      </c>
      <c r="U46" s="25">
        <v>1</v>
      </c>
      <c r="V46" s="25">
        <v>1</v>
      </c>
      <c r="W46" s="25">
        <v>1</v>
      </c>
      <c r="X46" s="25">
        <v>1</v>
      </c>
      <c r="Y46" s="25">
        <v>1</v>
      </c>
      <c r="Z46" s="25">
        <v>1</v>
      </c>
      <c r="AA46" s="25">
        <v>1</v>
      </c>
      <c r="AB46" s="25">
        <v>1</v>
      </c>
      <c r="AC46" s="25">
        <v>1</v>
      </c>
      <c r="AD46" s="25">
        <v>1</v>
      </c>
      <c r="AE46" s="25">
        <v>1</v>
      </c>
      <c r="AF46" s="25">
        <v>1</v>
      </c>
      <c r="AG46" s="25">
        <v>1</v>
      </c>
      <c r="AH46" s="25">
        <v>1</v>
      </c>
      <c r="AI46" s="25">
        <v>1</v>
      </c>
      <c r="AJ46" s="25">
        <v>1</v>
      </c>
      <c r="AK46" s="25">
        <v>1</v>
      </c>
      <c r="AL46" s="25">
        <v>1</v>
      </c>
      <c r="AM46" s="25">
        <v>1</v>
      </c>
      <c r="AN46" s="25">
        <v>1</v>
      </c>
      <c r="AO46" s="25">
        <v>1</v>
      </c>
      <c r="AP46" s="25">
        <v>1</v>
      </c>
      <c r="AQ46" s="25">
        <v>1</v>
      </c>
      <c r="AR46" s="25">
        <v>1</v>
      </c>
      <c r="AS46" s="25">
        <v>1</v>
      </c>
      <c r="AT46" s="25">
        <v>1</v>
      </c>
      <c r="AU46" s="25">
        <v>1</v>
      </c>
      <c r="AV46" s="25">
        <v>0</v>
      </c>
      <c r="AW46" s="25">
        <v>0</v>
      </c>
      <c r="AX46" s="25">
        <v>0</v>
      </c>
      <c r="AY46" s="25">
        <v>0</v>
      </c>
      <c r="AZ46" s="25">
        <v>0</v>
      </c>
      <c r="BA46" s="25">
        <v>0</v>
      </c>
      <c r="BB46" s="25">
        <v>1</v>
      </c>
      <c r="BC46" s="21" t="s">
        <v>68</v>
      </c>
    </row>
    <row r="47" spans="1:55" x14ac:dyDescent="0.2">
      <c r="A47" s="11" t="s">
        <v>179</v>
      </c>
      <c r="B47" s="12">
        <v>2.5</v>
      </c>
      <c r="C47" s="5">
        <v>25.8</v>
      </c>
      <c r="D47" s="5">
        <f>(B47+C47)/2</f>
        <v>14.15</v>
      </c>
      <c r="E47" s="5"/>
      <c r="F47" s="5"/>
      <c r="G47" s="5"/>
      <c r="H47" s="244">
        <v>0.7</v>
      </c>
      <c r="I47" s="250">
        <v>26.9</v>
      </c>
      <c r="J47" s="5" t="s">
        <v>502</v>
      </c>
      <c r="K47" s="169" t="s">
        <v>486</v>
      </c>
      <c r="L47" s="11">
        <v>800</v>
      </c>
      <c r="M47" s="3">
        <v>1300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1</v>
      </c>
      <c r="AB47" s="4">
        <v>1</v>
      </c>
      <c r="AC47" s="4">
        <v>1</v>
      </c>
      <c r="AD47" s="4">
        <v>1</v>
      </c>
      <c r="AE47" s="4">
        <v>1</v>
      </c>
      <c r="AF47" s="4">
        <v>1</v>
      </c>
      <c r="AG47" s="4">
        <v>0</v>
      </c>
      <c r="AH47" s="4">
        <v>0</v>
      </c>
      <c r="AI47" s="4">
        <v>0</v>
      </c>
      <c r="AJ47" s="4">
        <v>0</v>
      </c>
      <c r="AK47" s="4">
        <v>0</v>
      </c>
      <c r="AL47" s="4">
        <v>0</v>
      </c>
      <c r="AM47" s="4">
        <v>0</v>
      </c>
      <c r="AN47" s="4">
        <v>0</v>
      </c>
      <c r="AO47" s="4">
        <v>0</v>
      </c>
      <c r="AP47" s="4">
        <v>0</v>
      </c>
      <c r="AQ47" s="4">
        <v>0</v>
      </c>
      <c r="AR47" s="4">
        <v>0</v>
      </c>
      <c r="AS47" s="4">
        <v>0</v>
      </c>
      <c r="AT47" s="4">
        <v>0</v>
      </c>
      <c r="AU47" s="4">
        <v>0</v>
      </c>
      <c r="AV47" s="4">
        <v>0</v>
      </c>
      <c r="AW47" s="4">
        <v>0</v>
      </c>
      <c r="AX47" s="4">
        <v>0</v>
      </c>
      <c r="AY47" s="4">
        <v>0</v>
      </c>
      <c r="AZ47" s="4">
        <v>0</v>
      </c>
      <c r="BA47" s="4">
        <v>0</v>
      </c>
      <c r="BB47" s="4">
        <v>1</v>
      </c>
      <c r="BC47" s="11"/>
    </row>
    <row r="48" spans="1:55" x14ac:dyDescent="0.2">
      <c r="A48" s="91" t="s">
        <v>4</v>
      </c>
      <c r="B48" s="94">
        <v>14</v>
      </c>
      <c r="C48" s="31">
        <v>23.1</v>
      </c>
      <c r="D48" s="31">
        <f>(B48+C48)/2</f>
        <v>18.55</v>
      </c>
      <c r="E48" s="111">
        <f>MAX(AH$220:AH$223)</f>
        <v>11.189999999999998</v>
      </c>
      <c r="F48" s="111">
        <f>B48-E48</f>
        <v>2.8100000000000023</v>
      </c>
      <c r="G48" s="111">
        <f>E48-H48</f>
        <v>6.1899999999999977</v>
      </c>
      <c r="H48" s="286">
        <v>5</v>
      </c>
      <c r="I48" s="345">
        <v>23</v>
      </c>
      <c r="J48" s="224" t="s">
        <v>500</v>
      </c>
      <c r="K48" s="181" t="s">
        <v>486</v>
      </c>
      <c r="L48" s="29">
        <v>200</v>
      </c>
      <c r="M48" s="32">
        <v>1500</v>
      </c>
      <c r="N48" s="362">
        <v>1</v>
      </c>
      <c r="O48" s="362">
        <v>1</v>
      </c>
      <c r="P48" s="344">
        <v>1</v>
      </c>
      <c r="Q48" s="344">
        <v>1</v>
      </c>
      <c r="R48" s="33">
        <v>1</v>
      </c>
      <c r="S48" s="33">
        <v>1</v>
      </c>
      <c r="T48" s="33">
        <v>1</v>
      </c>
      <c r="U48" s="33">
        <v>1</v>
      </c>
      <c r="V48" s="33">
        <v>1</v>
      </c>
      <c r="W48" s="33">
        <v>1</v>
      </c>
      <c r="X48" s="33">
        <v>1</v>
      </c>
      <c r="Y48" s="33">
        <v>1</v>
      </c>
      <c r="Z48" s="33">
        <v>1</v>
      </c>
      <c r="AA48" s="68">
        <v>1</v>
      </c>
      <c r="AB48" s="68">
        <v>1</v>
      </c>
      <c r="AC48" s="68">
        <v>1</v>
      </c>
      <c r="AD48" s="68">
        <v>1</v>
      </c>
      <c r="AE48" s="70">
        <v>1</v>
      </c>
      <c r="AF48" s="70">
        <v>1</v>
      </c>
      <c r="AG48" s="70">
        <v>1</v>
      </c>
      <c r="AH48" s="70">
        <v>1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AN48" s="33">
        <v>0</v>
      </c>
      <c r="AO48" s="33">
        <v>0</v>
      </c>
      <c r="AP48" s="33">
        <v>0</v>
      </c>
      <c r="AQ48" s="33">
        <v>0</v>
      </c>
      <c r="AR48" s="33">
        <v>0</v>
      </c>
      <c r="AS48" s="33">
        <v>0</v>
      </c>
      <c r="AT48" s="33">
        <v>0</v>
      </c>
      <c r="AU48" s="33">
        <v>0</v>
      </c>
      <c r="AV48" s="33">
        <v>0</v>
      </c>
      <c r="AW48" s="33">
        <v>0</v>
      </c>
      <c r="AX48" s="33">
        <v>0</v>
      </c>
      <c r="AY48" s="33">
        <v>0</v>
      </c>
      <c r="AZ48" s="33">
        <v>0</v>
      </c>
      <c r="BA48" s="33">
        <v>0</v>
      </c>
      <c r="BB48" s="33">
        <v>1</v>
      </c>
      <c r="BC48" s="29" t="s">
        <v>5</v>
      </c>
    </row>
    <row r="49" spans="1:55" x14ac:dyDescent="0.2">
      <c r="A49" s="74" t="s">
        <v>306</v>
      </c>
      <c r="B49" s="71">
        <v>7.6</v>
      </c>
      <c r="C49" s="5">
        <v>26.9</v>
      </c>
      <c r="D49" s="5">
        <f>(B49+C49)/2</f>
        <v>17.25</v>
      </c>
      <c r="E49" s="5"/>
      <c r="F49" s="5"/>
      <c r="G49" s="5"/>
      <c r="H49" s="250">
        <v>5</v>
      </c>
      <c r="I49" s="327">
        <v>24.8</v>
      </c>
      <c r="J49" s="5" t="s">
        <v>499</v>
      </c>
      <c r="K49" s="5"/>
      <c r="L49" s="11">
        <v>280</v>
      </c>
      <c r="M49" s="3">
        <v>2200</v>
      </c>
      <c r="N49" s="4">
        <v>0</v>
      </c>
      <c r="O49" s="4">
        <v>0</v>
      </c>
      <c r="P49" s="4">
        <v>0</v>
      </c>
      <c r="Q49" s="4">
        <v>1</v>
      </c>
      <c r="R49" s="4">
        <v>1</v>
      </c>
      <c r="S49" s="4">
        <v>1</v>
      </c>
      <c r="T49" s="4">
        <v>1</v>
      </c>
      <c r="U49" s="4">
        <v>1</v>
      </c>
      <c r="V49" s="4">
        <v>1</v>
      </c>
      <c r="W49" s="4">
        <v>1</v>
      </c>
      <c r="X49" s="4">
        <v>1</v>
      </c>
      <c r="Y49" s="4">
        <v>1</v>
      </c>
      <c r="Z49" s="4">
        <v>1</v>
      </c>
      <c r="AA49" s="4">
        <v>1</v>
      </c>
      <c r="AB49" s="4">
        <v>1</v>
      </c>
      <c r="AC49" s="4">
        <v>1</v>
      </c>
      <c r="AD49" s="4">
        <v>1</v>
      </c>
      <c r="AE49" s="4">
        <v>1</v>
      </c>
      <c r="AF49" s="4">
        <v>1</v>
      </c>
      <c r="AG49" s="4">
        <v>1</v>
      </c>
      <c r="AH49" s="4">
        <v>1</v>
      </c>
      <c r="AI49" s="4">
        <v>1</v>
      </c>
      <c r="AJ49" s="4">
        <v>1</v>
      </c>
      <c r="AK49" s="4">
        <v>1</v>
      </c>
      <c r="AL49" s="4">
        <v>1</v>
      </c>
      <c r="AM49" s="4">
        <v>1</v>
      </c>
      <c r="AN49" s="4">
        <v>1</v>
      </c>
      <c r="AO49" s="4">
        <v>1</v>
      </c>
      <c r="AP49" s="4">
        <v>1</v>
      </c>
      <c r="AQ49" s="4">
        <v>1</v>
      </c>
      <c r="AR49" s="67">
        <v>1</v>
      </c>
      <c r="AS49" s="67">
        <v>1</v>
      </c>
      <c r="AT49" s="4">
        <v>0</v>
      </c>
      <c r="AU49" s="4">
        <v>0</v>
      </c>
      <c r="AV49" s="4">
        <v>0</v>
      </c>
      <c r="AW49" s="4">
        <v>0</v>
      </c>
      <c r="AX49" s="4">
        <v>0</v>
      </c>
      <c r="AY49" s="4">
        <v>0</v>
      </c>
      <c r="AZ49" s="4">
        <v>0</v>
      </c>
      <c r="BA49" s="4">
        <v>0</v>
      </c>
      <c r="BB49" s="4">
        <v>1</v>
      </c>
      <c r="BC49" s="11"/>
    </row>
    <row r="50" spans="1:55" x14ac:dyDescent="0.2">
      <c r="A50" s="29" t="s">
        <v>69</v>
      </c>
      <c r="B50" s="30">
        <v>7.6</v>
      </c>
      <c r="C50" s="31">
        <v>17</v>
      </c>
      <c r="D50" s="31">
        <f>(B50+C50)/2</f>
        <v>12.3</v>
      </c>
      <c r="E50" s="31"/>
      <c r="F50" s="31"/>
      <c r="G50" s="31"/>
      <c r="H50" s="286">
        <v>6</v>
      </c>
      <c r="I50" s="245">
        <v>18.2</v>
      </c>
      <c r="J50" s="31" t="s">
        <v>500</v>
      </c>
      <c r="K50" s="37" t="s">
        <v>485</v>
      </c>
      <c r="L50" s="29">
        <v>1000</v>
      </c>
      <c r="M50" s="32">
        <v>1200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3">
        <v>1</v>
      </c>
      <c r="AD50" s="33">
        <v>1</v>
      </c>
      <c r="AE50" s="33">
        <v>1</v>
      </c>
      <c r="AF50" s="33">
        <v>0</v>
      </c>
      <c r="AG50" s="33">
        <v>0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0</v>
      </c>
      <c r="AN50" s="33">
        <v>0</v>
      </c>
      <c r="AO50" s="33">
        <v>0</v>
      </c>
      <c r="AP50" s="33">
        <v>0</v>
      </c>
      <c r="AQ50" s="33">
        <v>0</v>
      </c>
      <c r="AR50" s="33">
        <v>0</v>
      </c>
      <c r="AS50" s="33">
        <v>0</v>
      </c>
      <c r="AT50" s="33">
        <v>0</v>
      </c>
      <c r="AU50" s="33">
        <v>0</v>
      </c>
      <c r="AV50" s="33">
        <v>0</v>
      </c>
      <c r="AW50" s="33">
        <v>0</v>
      </c>
      <c r="AX50" s="33">
        <v>0</v>
      </c>
      <c r="AY50" s="33">
        <v>0</v>
      </c>
      <c r="AZ50" s="33">
        <v>0</v>
      </c>
      <c r="BA50" s="33">
        <v>0</v>
      </c>
      <c r="BB50" s="33">
        <v>1</v>
      </c>
      <c r="BC50" s="29" t="s">
        <v>70</v>
      </c>
    </row>
    <row r="51" spans="1:55" x14ac:dyDescent="0.2">
      <c r="A51" s="11" t="s">
        <v>180</v>
      </c>
      <c r="B51" s="12">
        <v>9.3000000000000007</v>
      </c>
      <c r="C51" s="5">
        <v>22.2</v>
      </c>
      <c r="D51" s="5">
        <f>(B51+C51)/2</f>
        <v>15.75</v>
      </c>
      <c r="E51" s="5"/>
      <c r="F51" s="5"/>
      <c r="G51" s="5"/>
      <c r="H51" s="244">
        <v>6.8</v>
      </c>
      <c r="I51" s="250">
        <v>23.5</v>
      </c>
      <c r="J51" s="5" t="s">
        <v>502</v>
      </c>
      <c r="K51" s="169" t="s">
        <v>486</v>
      </c>
      <c r="L51" s="11">
        <v>800</v>
      </c>
      <c r="M51" s="3">
        <v>1500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0</v>
      </c>
      <c r="X51" s="4">
        <v>0</v>
      </c>
      <c r="Y51" s="4">
        <v>0</v>
      </c>
      <c r="Z51" s="4">
        <v>0</v>
      </c>
      <c r="AA51" s="4">
        <v>1</v>
      </c>
      <c r="AB51" s="4">
        <v>1</v>
      </c>
      <c r="AC51" s="4">
        <v>1</v>
      </c>
      <c r="AD51" s="4">
        <v>1</v>
      </c>
      <c r="AE51" s="4">
        <v>1</v>
      </c>
      <c r="AF51" s="4">
        <v>1</v>
      </c>
      <c r="AG51" s="4">
        <v>1</v>
      </c>
      <c r="AH51" s="4">
        <v>1</v>
      </c>
      <c r="AI51" s="4">
        <v>0</v>
      </c>
      <c r="AJ51" s="4">
        <v>0</v>
      </c>
      <c r="AK51" s="4">
        <v>0</v>
      </c>
      <c r="AL51" s="4">
        <v>0</v>
      </c>
      <c r="AM51" s="4">
        <v>0</v>
      </c>
      <c r="AN51" s="4">
        <v>0</v>
      </c>
      <c r="AO51" s="4">
        <v>0</v>
      </c>
      <c r="AP51" s="4">
        <v>0</v>
      </c>
      <c r="AQ51" s="4">
        <v>0</v>
      </c>
      <c r="AR51" s="4">
        <v>0</v>
      </c>
      <c r="AS51" s="4">
        <v>0</v>
      </c>
      <c r="AT51" s="4">
        <v>0</v>
      </c>
      <c r="AU51" s="4">
        <v>0</v>
      </c>
      <c r="AV51" s="4">
        <v>0</v>
      </c>
      <c r="AW51" s="4">
        <v>0</v>
      </c>
      <c r="AX51" s="4">
        <v>0</v>
      </c>
      <c r="AY51" s="4">
        <v>0</v>
      </c>
      <c r="AZ51" s="4">
        <v>0</v>
      </c>
      <c r="BA51" s="4">
        <v>0</v>
      </c>
      <c r="BB51" s="4">
        <v>1</v>
      </c>
      <c r="BC51" s="11"/>
    </row>
    <row r="52" spans="1:55" x14ac:dyDescent="0.2">
      <c r="A52" s="21" t="s">
        <v>271</v>
      </c>
      <c r="B52" s="22" t="s">
        <v>75</v>
      </c>
      <c r="C52" s="23" t="s">
        <v>75</v>
      </c>
      <c r="D52" s="23"/>
      <c r="E52" s="256" t="s">
        <v>507</v>
      </c>
      <c r="F52" s="256" t="s">
        <v>507</v>
      </c>
      <c r="G52" s="256"/>
      <c r="H52" s="257" t="s">
        <v>507</v>
      </c>
      <c r="I52" s="257" t="s">
        <v>507</v>
      </c>
      <c r="J52" s="256" t="s">
        <v>507</v>
      </c>
      <c r="K52" s="256" t="s">
        <v>507</v>
      </c>
      <c r="L52" s="21">
        <v>700</v>
      </c>
      <c r="M52" s="24">
        <v>1200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1</v>
      </c>
      <c r="AA52" s="25">
        <v>1</v>
      </c>
      <c r="AB52" s="25">
        <v>1</v>
      </c>
      <c r="AC52" s="25">
        <v>1</v>
      </c>
      <c r="AD52" s="25">
        <v>1</v>
      </c>
      <c r="AE52" s="25">
        <v>1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5">
        <v>0</v>
      </c>
      <c r="AT52" s="25">
        <v>0</v>
      </c>
      <c r="AU52" s="25">
        <v>0</v>
      </c>
      <c r="AV52" s="25">
        <v>0</v>
      </c>
      <c r="AW52" s="25">
        <v>0</v>
      </c>
      <c r="AX52" s="25">
        <v>0</v>
      </c>
      <c r="AY52" s="25">
        <v>0</v>
      </c>
      <c r="AZ52" s="25">
        <v>0</v>
      </c>
      <c r="BA52" s="25">
        <v>0</v>
      </c>
      <c r="BB52" s="25">
        <v>1</v>
      </c>
      <c r="BC52" s="21" t="s">
        <v>7</v>
      </c>
    </row>
    <row r="53" spans="1:55" x14ac:dyDescent="0.2">
      <c r="A53" s="90" t="s">
        <v>181</v>
      </c>
      <c r="B53" s="92">
        <v>13.5</v>
      </c>
      <c r="C53" s="5">
        <v>27.2</v>
      </c>
      <c r="D53" s="5">
        <f>(B53+C53)/2</f>
        <v>20.350000000000001</v>
      </c>
      <c r="E53" s="109">
        <f>MAX(AJ$220:AJ$223)</f>
        <v>10.69</v>
      </c>
      <c r="F53" s="109">
        <f>B53-E53</f>
        <v>2.8100000000000005</v>
      </c>
      <c r="G53" s="109">
        <f>E53-H53</f>
        <v>0.6899999999999995</v>
      </c>
      <c r="H53" s="354">
        <v>10</v>
      </c>
      <c r="I53" s="327">
        <v>24.8</v>
      </c>
      <c r="J53" s="223" t="s">
        <v>500</v>
      </c>
      <c r="K53" s="180" t="s">
        <v>486</v>
      </c>
      <c r="L53" s="11">
        <v>250</v>
      </c>
      <c r="M53" s="3">
        <v>1600</v>
      </c>
      <c r="N53" s="4">
        <v>0</v>
      </c>
      <c r="O53" s="4">
        <v>0</v>
      </c>
      <c r="P53" s="353">
        <v>1</v>
      </c>
      <c r="Q53" s="353">
        <v>1</v>
      </c>
      <c r="R53" s="4">
        <v>1</v>
      </c>
      <c r="S53" s="4">
        <v>1</v>
      </c>
      <c r="T53" s="4">
        <v>1</v>
      </c>
      <c r="U53" s="4">
        <v>1</v>
      </c>
      <c r="V53" s="4">
        <v>1</v>
      </c>
      <c r="W53" s="4">
        <v>1</v>
      </c>
      <c r="X53" s="4">
        <v>1</v>
      </c>
      <c r="Y53" s="4">
        <v>1</v>
      </c>
      <c r="Z53" s="4">
        <v>1</v>
      </c>
      <c r="AA53" s="4">
        <v>1</v>
      </c>
      <c r="AB53" s="4">
        <v>1</v>
      </c>
      <c r="AC53" s="67">
        <v>1</v>
      </c>
      <c r="AD53" s="67">
        <v>1</v>
      </c>
      <c r="AE53" s="67">
        <v>1</v>
      </c>
      <c r="AF53" s="69">
        <v>1</v>
      </c>
      <c r="AG53" s="69">
        <v>1</v>
      </c>
      <c r="AH53" s="69">
        <v>1</v>
      </c>
      <c r="AI53" s="355">
        <v>1</v>
      </c>
      <c r="AJ53" s="355">
        <v>1</v>
      </c>
      <c r="AK53" s="4">
        <v>0</v>
      </c>
      <c r="AL53" s="4">
        <v>0</v>
      </c>
      <c r="AM53" s="4">
        <v>0</v>
      </c>
      <c r="AN53" s="4">
        <v>0</v>
      </c>
      <c r="AO53" s="4">
        <v>0</v>
      </c>
      <c r="AP53" s="4">
        <v>0</v>
      </c>
      <c r="AQ53" s="4">
        <v>0</v>
      </c>
      <c r="AR53" s="4">
        <v>0</v>
      </c>
      <c r="AS53" s="4">
        <v>0</v>
      </c>
      <c r="AT53" s="4">
        <v>0</v>
      </c>
      <c r="AU53" s="4">
        <v>0</v>
      </c>
      <c r="AV53" s="4">
        <v>0</v>
      </c>
      <c r="AW53" s="4">
        <v>0</v>
      </c>
      <c r="AX53" s="4">
        <v>0</v>
      </c>
      <c r="AY53" s="4">
        <v>0</v>
      </c>
      <c r="AZ53" s="4">
        <v>0</v>
      </c>
      <c r="BA53" s="4">
        <v>0</v>
      </c>
      <c r="BB53" s="4">
        <v>1</v>
      </c>
      <c r="BC53" s="11"/>
    </row>
    <row r="54" spans="1:55" x14ac:dyDescent="0.2">
      <c r="A54" s="21" t="s">
        <v>157</v>
      </c>
      <c r="B54" s="22" t="s">
        <v>75</v>
      </c>
      <c r="C54" s="21" t="s">
        <v>75</v>
      </c>
      <c r="D54" s="21"/>
      <c r="E54" s="258" t="s">
        <v>507</v>
      </c>
      <c r="F54" s="258" t="s">
        <v>507</v>
      </c>
      <c r="G54" s="258"/>
      <c r="H54" s="259" t="s">
        <v>507</v>
      </c>
      <c r="I54" s="259" t="s">
        <v>507</v>
      </c>
      <c r="J54" s="258" t="s">
        <v>507</v>
      </c>
      <c r="K54" s="258" t="s">
        <v>507</v>
      </c>
      <c r="L54" s="21">
        <v>1000</v>
      </c>
      <c r="M54" s="24">
        <v>2500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1</v>
      </c>
      <c r="AD54" s="25">
        <v>1</v>
      </c>
      <c r="AE54" s="25">
        <v>1</v>
      </c>
      <c r="AF54" s="25">
        <v>1</v>
      </c>
      <c r="AG54" s="25">
        <v>1</v>
      </c>
      <c r="AH54" s="25">
        <v>1</v>
      </c>
      <c r="AI54" s="25">
        <v>1</v>
      </c>
      <c r="AJ54" s="25">
        <v>1</v>
      </c>
      <c r="AK54" s="25">
        <v>1</v>
      </c>
      <c r="AL54" s="25">
        <v>1</v>
      </c>
      <c r="AM54" s="25">
        <v>1</v>
      </c>
      <c r="AN54" s="25">
        <v>1</v>
      </c>
      <c r="AO54" s="25">
        <v>1</v>
      </c>
      <c r="AP54" s="25">
        <v>1</v>
      </c>
      <c r="AQ54" s="25">
        <v>1</v>
      </c>
      <c r="AR54" s="25">
        <v>1</v>
      </c>
      <c r="AS54" s="25">
        <v>1</v>
      </c>
      <c r="AT54" s="25">
        <v>1</v>
      </c>
      <c r="AU54" s="25">
        <v>1</v>
      </c>
      <c r="AV54" s="25">
        <v>1</v>
      </c>
      <c r="AW54" s="25">
        <v>0</v>
      </c>
      <c r="AX54" s="25">
        <v>0</v>
      </c>
      <c r="AY54" s="25">
        <v>0</v>
      </c>
      <c r="AZ54" s="25">
        <v>0</v>
      </c>
      <c r="BA54" s="25">
        <v>0</v>
      </c>
      <c r="BB54" s="25">
        <v>1</v>
      </c>
      <c r="BC54" s="21" t="s">
        <v>71</v>
      </c>
    </row>
    <row r="55" spans="1:55" x14ac:dyDescent="0.2">
      <c r="A55" s="11" t="s">
        <v>182</v>
      </c>
      <c r="B55" s="12">
        <v>7.4</v>
      </c>
      <c r="C55" s="5">
        <v>27.7</v>
      </c>
      <c r="D55" s="5">
        <f t="shared" ref="D55:D69" si="3">(B55+C55)/2</f>
        <v>17.55</v>
      </c>
      <c r="E55" s="5"/>
      <c r="F55" s="5"/>
      <c r="G55" s="5"/>
      <c r="H55" s="354">
        <v>6.1</v>
      </c>
      <c r="I55" s="328">
        <v>24.1</v>
      </c>
      <c r="J55" s="5" t="s">
        <v>502</v>
      </c>
      <c r="K55" s="169" t="s">
        <v>486</v>
      </c>
      <c r="L55" s="11">
        <v>650</v>
      </c>
      <c r="M55" s="3">
        <v>2100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1</v>
      </c>
      <c r="Z55" s="4">
        <v>1</v>
      </c>
      <c r="AA55" s="4">
        <v>1</v>
      </c>
      <c r="AB55" s="4">
        <v>1</v>
      </c>
      <c r="AC55" s="4">
        <v>1</v>
      </c>
      <c r="AD55" s="4">
        <v>1</v>
      </c>
      <c r="AE55" s="4">
        <v>1</v>
      </c>
      <c r="AF55" s="4">
        <v>1</v>
      </c>
      <c r="AG55" s="4">
        <v>1</v>
      </c>
      <c r="AH55" s="4">
        <v>1</v>
      </c>
      <c r="AI55" s="4">
        <v>1</v>
      </c>
      <c r="AJ55" s="4">
        <v>1</v>
      </c>
      <c r="AK55" s="4">
        <v>1</v>
      </c>
      <c r="AL55" s="4">
        <v>1</v>
      </c>
      <c r="AM55" s="4">
        <v>1</v>
      </c>
      <c r="AN55" s="4">
        <v>1</v>
      </c>
      <c r="AO55" s="4">
        <v>1</v>
      </c>
      <c r="AP55" s="4">
        <v>1</v>
      </c>
      <c r="AQ55" s="6">
        <v>1</v>
      </c>
      <c r="AR55" s="353">
        <v>1</v>
      </c>
      <c r="AS55" s="4">
        <v>0</v>
      </c>
      <c r="AT55" s="4">
        <v>0</v>
      </c>
      <c r="AU55" s="4">
        <v>0</v>
      </c>
      <c r="AV55" s="4">
        <v>0</v>
      </c>
      <c r="AW55" s="4">
        <v>0</v>
      </c>
      <c r="AX55" s="4">
        <v>0</v>
      </c>
      <c r="AY55" s="4">
        <v>0</v>
      </c>
      <c r="AZ55" s="4">
        <v>0</v>
      </c>
      <c r="BA55" s="4">
        <v>0</v>
      </c>
      <c r="BB55" s="4">
        <v>1</v>
      </c>
      <c r="BC55" s="11"/>
    </row>
    <row r="56" spans="1:55" x14ac:dyDescent="0.2">
      <c r="A56" s="29" t="s">
        <v>72</v>
      </c>
      <c r="B56" s="284">
        <v>8.8000000000000007</v>
      </c>
      <c r="C56" s="82">
        <v>16.8</v>
      </c>
      <c r="D56" s="284">
        <f t="shared" si="3"/>
        <v>12.8</v>
      </c>
      <c r="E56" s="284"/>
      <c r="F56" s="284"/>
      <c r="G56" s="284"/>
      <c r="H56" s="313">
        <v>7</v>
      </c>
      <c r="I56" s="313">
        <v>22.7</v>
      </c>
      <c r="J56" s="284" t="s">
        <v>499</v>
      </c>
      <c r="K56" s="314" t="s">
        <v>485</v>
      </c>
      <c r="L56" s="29">
        <v>300</v>
      </c>
      <c r="M56" s="32">
        <v>1500</v>
      </c>
      <c r="N56" s="33">
        <v>0</v>
      </c>
      <c r="O56" s="33">
        <v>0</v>
      </c>
      <c r="P56" s="33">
        <v>0</v>
      </c>
      <c r="Q56" s="33">
        <v>0</v>
      </c>
      <c r="R56" s="85">
        <v>1</v>
      </c>
      <c r="S56" s="85">
        <v>1</v>
      </c>
      <c r="T56" s="85">
        <v>1</v>
      </c>
      <c r="U56" s="85">
        <v>1</v>
      </c>
      <c r="V56" s="85">
        <v>1</v>
      </c>
      <c r="W56" s="85">
        <v>1</v>
      </c>
      <c r="X56" s="85">
        <v>1</v>
      </c>
      <c r="Y56" s="85">
        <v>1</v>
      </c>
      <c r="Z56" s="85">
        <v>1</v>
      </c>
      <c r="AA56" s="33">
        <v>1</v>
      </c>
      <c r="AB56" s="33">
        <v>1</v>
      </c>
      <c r="AC56" s="33">
        <v>1</v>
      </c>
      <c r="AD56" s="33">
        <v>1</v>
      </c>
      <c r="AE56" s="289">
        <v>1</v>
      </c>
      <c r="AF56" s="289">
        <v>1</v>
      </c>
      <c r="AG56" s="289">
        <v>1</v>
      </c>
      <c r="AH56" s="289">
        <v>1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0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33">
        <v>0</v>
      </c>
      <c r="AV56" s="33">
        <v>0</v>
      </c>
      <c r="AW56" s="33">
        <v>0</v>
      </c>
      <c r="AX56" s="33">
        <v>0</v>
      </c>
      <c r="AY56" s="33">
        <v>0</v>
      </c>
      <c r="AZ56" s="33">
        <v>0</v>
      </c>
      <c r="BA56" s="33">
        <v>0</v>
      </c>
      <c r="BB56" s="33">
        <v>1</v>
      </c>
      <c r="BC56" s="29" t="s">
        <v>36</v>
      </c>
    </row>
    <row r="57" spans="1:55" x14ac:dyDescent="0.2">
      <c r="A57" s="29" t="s">
        <v>73</v>
      </c>
      <c r="B57" s="30">
        <v>6.2</v>
      </c>
      <c r="C57" s="31">
        <v>17.399999999999999</v>
      </c>
      <c r="D57" s="31">
        <f t="shared" si="3"/>
        <v>11.799999999999999</v>
      </c>
      <c r="E57" s="31"/>
      <c r="F57" s="31"/>
      <c r="G57" s="285"/>
      <c r="H57" s="286">
        <v>7</v>
      </c>
      <c r="I57" s="245">
        <v>21.4</v>
      </c>
      <c r="J57" s="31" t="s">
        <v>499</v>
      </c>
      <c r="K57" s="37" t="s">
        <v>485</v>
      </c>
      <c r="L57" s="29">
        <v>500</v>
      </c>
      <c r="M57" s="32">
        <v>2000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1</v>
      </c>
      <c r="W57" s="33">
        <v>1</v>
      </c>
      <c r="X57" s="33">
        <v>1</v>
      </c>
      <c r="Y57" s="33">
        <v>1</v>
      </c>
      <c r="Z57" s="33">
        <v>1</v>
      </c>
      <c r="AA57" s="33">
        <v>1</v>
      </c>
      <c r="AB57" s="33">
        <v>1</v>
      </c>
      <c r="AC57" s="33">
        <v>1</v>
      </c>
      <c r="AD57" s="33">
        <v>1</v>
      </c>
      <c r="AE57" s="33">
        <v>1</v>
      </c>
      <c r="AF57" s="33">
        <v>1</v>
      </c>
      <c r="AG57" s="33">
        <v>1</v>
      </c>
      <c r="AH57" s="33">
        <v>1</v>
      </c>
      <c r="AI57" s="33">
        <v>1</v>
      </c>
      <c r="AJ57" s="33">
        <v>1</v>
      </c>
      <c r="AK57" s="33">
        <v>1</v>
      </c>
      <c r="AL57" s="33">
        <v>1</v>
      </c>
      <c r="AM57" s="33">
        <v>1</v>
      </c>
      <c r="AN57" s="33">
        <v>1</v>
      </c>
      <c r="AO57" s="33">
        <v>1</v>
      </c>
      <c r="AP57" s="33">
        <v>1</v>
      </c>
      <c r="AQ57" s="344">
        <v>1</v>
      </c>
      <c r="AR57" s="33">
        <v>0</v>
      </c>
      <c r="AS57" s="33">
        <v>0</v>
      </c>
      <c r="AT57" s="33">
        <v>0</v>
      </c>
      <c r="AU57" s="33">
        <v>0</v>
      </c>
      <c r="AV57" s="33">
        <v>0</v>
      </c>
      <c r="AW57" s="33">
        <v>0</v>
      </c>
      <c r="AX57" s="33">
        <v>0</v>
      </c>
      <c r="AY57" s="33">
        <v>0</v>
      </c>
      <c r="AZ57" s="33">
        <v>0</v>
      </c>
      <c r="BA57" s="33">
        <v>0</v>
      </c>
      <c r="BB57" s="33">
        <v>1</v>
      </c>
      <c r="BC57" s="29" t="s">
        <v>74</v>
      </c>
    </row>
    <row r="58" spans="1:55" x14ac:dyDescent="0.2">
      <c r="A58" s="11" t="s">
        <v>307</v>
      </c>
      <c r="B58" s="12">
        <v>-6.2</v>
      </c>
      <c r="C58" s="5">
        <v>22.2</v>
      </c>
      <c r="D58" s="5">
        <f t="shared" si="3"/>
        <v>8</v>
      </c>
      <c r="E58" s="5"/>
      <c r="F58" s="5"/>
      <c r="G58" s="5"/>
      <c r="H58" s="244">
        <v>-8.6999999999999993</v>
      </c>
      <c r="I58" s="250">
        <v>23.2</v>
      </c>
      <c r="J58" s="5" t="s">
        <v>502</v>
      </c>
      <c r="K58" s="169" t="s">
        <v>486</v>
      </c>
      <c r="L58" s="11">
        <v>300</v>
      </c>
      <c r="M58" s="3">
        <v>2500</v>
      </c>
      <c r="N58" s="4">
        <v>0</v>
      </c>
      <c r="O58" s="4">
        <v>0</v>
      </c>
      <c r="P58" s="4">
        <v>0</v>
      </c>
      <c r="Q58" s="4">
        <v>0</v>
      </c>
      <c r="R58" s="4">
        <v>1</v>
      </c>
      <c r="S58" s="4">
        <v>1</v>
      </c>
      <c r="T58" s="4">
        <v>1</v>
      </c>
      <c r="U58" s="4">
        <v>1</v>
      </c>
      <c r="V58" s="4">
        <v>1</v>
      </c>
      <c r="W58" s="4">
        <v>1</v>
      </c>
      <c r="X58" s="4">
        <v>1</v>
      </c>
      <c r="Y58" s="4">
        <v>1</v>
      </c>
      <c r="Z58" s="4">
        <v>1</v>
      </c>
      <c r="AA58" s="4">
        <v>1</v>
      </c>
      <c r="AB58" s="4">
        <v>1</v>
      </c>
      <c r="AC58" s="4">
        <v>1</v>
      </c>
      <c r="AD58" s="4">
        <v>1</v>
      </c>
      <c r="AE58" s="4">
        <v>1</v>
      </c>
      <c r="AF58" s="4">
        <v>1</v>
      </c>
      <c r="AG58" s="4">
        <v>1</v>
      </c>
      <c r="AH58" s="4">
        <v>1</v>
      </c>
      <c r="AI58" s="4">
        <v>1</v>
      </c>
      <c r="AJ58" s="4">
        <v>1</v>
      </c>
      <c r="AK58" s="4">
        <v>1</v>
      </c>
      <c r="AL58" s="4">
        <v>1</v>
      </c>
      <c r="AM58" s="4">
        <v>1</v>
      </c>
      <c r="AN58" s="4">
        <v>1</v>
      </c>
      <c r="AO58" s="4">
        <v>1</v>
      </c>
      <c r="AP58" s="4">
        <v>1</v>
      </c>
      <c r="AQ58" s="4">
        <v>1</v>
      </c>
      <c r="AR58" s="4">
        <v>1</v>
      </c>
      <c r="AS58" s="4">
        <v>1</v>
      </c>
      <c r="AT58" s="4">
        <v>1</v>
      </c>
      <c r="AU58" s="4">
        <v>1</v>
      </c>
      <c r="AV58" s="4">
        <v>1</v>
      </c>
      <c r="AW58" s="4">
        <v>0</v>
      </c>
      <c r="AX58" s="4">
        <v>0</v>
      </c>
      <c r="AY58" s="4">
        <v>0</v>
      </c>
      <c r="AZ58" s="4">
        <v>0</v>
      </c>
      <c r="BA58" s="4">
        <v>0</v>
      </c>
      <c r="BB58" s="4">
        <v>1</v>
      </c>
      <c r="BC58" s="11"/>
    </row>
    <row r="59" spans="1:55" x14ac:dyDescent="0.2">
      <c r="A59" s="11" t="s">
        <v>183</v>
      </c>
      <c r="B59" s="12">
        <v>9.1</v>
      </c>
      <c r="C59" s="5">
        <v>18.600000000000001</v>
      </c>
      <c r="D59" s="5">
        <f t="shared" si="3"/>
        <v>13.850000000000001</v>
      </c>
      <c r="E59" s="5"/>
      <c r="F59" s="5"/>
      <c r="G59" s="5"/>
      <c r="H59" s="244">
        <v>7.3</v>
      </c>
      <c r="I59" s="327">
        <v>24.8</v>
      </c>
      <c r="J59" s="5" t="s">
        <v>500</v>
      </c>
      <c r="K59" s="169" t="s">
        <v>486</v>
      </c>
      <c r="L59" s="11">
        <v>600</v>
      </c>
      <c r="M59" s="3">
        <v>2000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1</v>
      </c>
      <c r="Y59" s="4">
        <v>1</v>
      </c>
      <c r="Z59" s="4">
        <v>1</v>
      </c>
      <c r="AA59" s="4">
        <v>1</v>
      </c>
      <c r="AB59" s="4">
        <v>1</v>
      </c>
      <c r="AC59" s="4">
        <v>1</v>
      </c>
      <c r="AD59" s="4">
        <v>1</v>
      </c>
      <c r="AE59" s="4">
        <v>1</v>
      </c>
      <c r="AF59" s="4">
        <v>1</v>
      </c>
      <c r="AG59" s="4">
        <v>1</v>
      </c>
      <c r="AH59" s="4">
        <v>1</v>
      </c>
      <c r="AI59" s="4">
        <v>1</v>
      </c>
      <c r="AJ59" s="4">
        <v>1</v>
      </c>
      <c r="AK59" s="4">
        <v>1</v>
      </c>
      <c r="AL59" s="4">
        <v>1</v>
      </c>
      <c r="AM59" s="4">
        <v>1</v>
      </c>
      <c r="AN59" s="4">
        <v>1</v>
      </c>
      <c r="AO59" s="67">
        <v>1</v>
      </c>
      <c r="AP59" s="67">
        <v>1</v>
      </c>
      <c r="AQ59" s="67">
        <v>1</v>
      </c>
      <c r="AR59" s="4">
        <v>0</v>
      </c>
      <c r="AS59" s="4">
        <v>0</v>
      </c>
      <c r="AT59" s="4">
        <v>0</v>
      </c>
      <c r="AU59" s="4">
        <v>0</v>
      </c>
      <c r="AV59" s="4">
        <v>0</v>
      </c>
      <c r="AW59" s="4">
        <v>0</v>
      </c>
      <c r="AX59" s="4">
        <v>0</v>
      </c>
      <c r="AY59" s="4">
        <v>0</v>
      </c>
      <c r="AZ59" s="4">
        <v>0</v>
      </c>
      <c r="BA59" s="4">
        <v>0</v>
      </c>
      <c r="BB59" s="4">
        <v>1</v>
      </c>
      <c r="BC59" s="11" t="s">
        <v>184</v>
      </c>
    </row>
    <row r="60" spans="1:55" x14ac:dyDescent="0.2">
      <c r="A60" s="11" t="s">
        <v>185</v>
      </c>
      <c r="B60" s="12">
        <v>-4.9000000000000004</v>
      </c>
      <c r="C60" s="5">
        <v>24</v>
      </c>
      <c r="D60" s="5">
        <f t="shared" si="3"/>
        <v>9.5500000000000007</v>
      </c>
      <c r="E60" s="5"/>
      <c r="F60" s="5"/>
      <c r="G60" s="5"/>
      <c r="H60" s="326">
        <v>-5.8</v>
      </c>
      <c r="I60" s="369">
        <v>20.5</v>
      </c>
      <c r="J60" s="5" t="s">
        <v>502</v>
      </c>
      <c r="K60" s="169" t="s">
        <v>485</v>
      </c>
      <c r="L60" s="11">
        <v>700</v>
      </c>
      <c r="M60" s="3">
        <v>3000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  <c r="Z60" s="4">
        <v>1</v>
      </c>
      <c r="AA60" s="4">
        <v>1</v>
      </c>
      <c r="AB60" s="4">
        <v>1</v>
      </c>
      <c r="AC60" s="4">
        <v>1</v>
      </c>
      <c r="AD60" s="4">
        <v>1</v>
      </c>
      <c r="AE60" s="4">
        <v>1</v>
      </c>
      <c r="AF60" s="4">
        <v>1</v>
      </c>
      <c r="AG60" s="4">
        <v>1</v>
      </c>
      <c r="AH60" s="4">
        <v>1</v>
      </c>
      <c r="AI60" s="4">
        <v>1</v>
      </c>
      <c r="AJ60" s="4">
        <v>1</v>
      </c>
      <c r="AK60" s="4">
        <v>1</v>
      </c>
      <c r="AL60" s="4">
        <v>1</v>
      </c>
      <c r="AM60" s="4">
        <v>1</v>
      </c>
      <c r="AN60" s="4">
        <v>1</v>
      </c>
      <c r="AO60" s="4">
        <v>1</v>
      </c>
      <c r="AP60" s="4">
        <v>1</v>
      </c>
      <c r="AQ60" s="4">
        <v>1</v>
      </c>
      <c r="AR60" s="4">
        <v>1</v>
      </c>
      <c r="AS60" s="4">
        <v>1</v>
      </c>
      <c r="AT60" s="4">
        <v>1</v>
      </c>
      <c r="AU60" s="4">
        <v>1</v>
      </c>
      <c r="AV60" s="4">
        <v>1</v>
      </c>
      <c r="AW60" s="4">
        <v>1</v>
      </c>
      <c r="AX60" s="4">
        <v>1</v>
      </c>
      <c r="AY60" s="364">
        <v>1</v>
      </c>
      <c r="AZ60" s="364">
        <v>1</v>
      </c>
      <c r="BA60" s="4">
        <v>0</v>
      </c>
      <c r="BB60" s="4">
        <v>1</v>
      </c>
      <c r="BC60" s="11"/>
    </row>
    <row r="61" spans="1:55" x14ac:dyDescent="0.2">
      <c r="A61" s="11" t="s">
        <v>186</v>
      </c>
      <c r="B61" s="12">
        <v>9.3000000000000007</v>
      </c>
      <c r="C61" s="5">
        <v>18.8</v>
      </c>
      <c r="D61" s="5">
        <f t="shared" si="3"/>
        <v>14.05</v>
      </c>
      <c r="E61" s="5"/>
      <c r="F61" s="5"/>
      <c r="G61" s="5"/>
      <c r="H61" s="244">
        <v>4.2</v>
      </c>
      <c r="I61" s="250">
        <v>19.8</v>
      </c>
      <c r="J61" s="5" t="s">
        <v>502</v>
      </c>
      <c r="K61" s="169" t="s">
        <v>485</v>
      </c>
      <c r="L61" s="11">
        <v>500</v>
      </c>
      <c r="M61" s="3">
        <v>1600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1</v>
      </c>
      <c r="W61" s="4">
        <v>1</v>
      </c>
      <c r="X61" s="4">
        <v>1</v>
      </c>
      <c r="Y61" s="4">
        <v>1</v>
      </c>
      <c r="Z61" s="4">
        <v>1</v>
      </c>
      <c r="AA61" s="4">
        <v>1</v>
      </c>
      <c r="AB61" s="4">
        <v>1</v>
      </c>
      <c r="AC61" s="4">
        <v>1</v>
      </c>
      <c r="AD61" s="4">
        <v>1</v>
      </c>
      <c r="AE61" s="4">
        <v>1</v>
      </c>
      <c r="AF61" s="4">
        <v>1</v>
      </c>
      <c r="AG61" s="4">
        <v>1</v>
      </c>
      <c r="AH61" s="4">
        <v>1</v>
      </c>
      <c r="AI61" s="4">
        <v>1</v>
      </c>
      <c r="AJ61" s="4">
        <v>1</v>
      </c>
      <c r="AK61" s="4">
        <v>0</v>
      </c>
      <c r="AL61" s="4">
        <v>0</v>
      </c>
      <c r="AM61" s="4">
        <v>0</v>
      </c>
      <c r="AN61" s="4">
        <v>0</v>
      </c>
      <c r="AO61" s="4">
        <v>0</v>
      </c>
      <c r="AP61" s="4">
        <v>0</v>
      </c>
      <c r="AQ61" s="4">
        <v>0</v>
      </c>
      <c r="AR61" s="4">
        <v>0</v>
      </c>
      <c r="AS61" s="4">
        <v>0</v>
      </c>
      <c r="AT61" s="4">
        <v>0</v>
      </c>
      <c r="AU61" s="4">
        <v>0</v>
      </c>
      <c r="AV61" s="4">
        <v>0</v>
      </c>
      <c r="AW61" s="4">
        <v>0</v>
      </c>
      <c r="AX61" s="4">
        <v>0</v>
      </c>
      <c r="AY61" s="4">
        <v>0</v>
      </c>
      <c r="AZ61" s="4">
        <v>0</v>
      </c>
      <c r="BA61" s="4">
        <v>0</v>
      </c>
      <c r="BB61" s="4">
        <v>1</v>
      </c>
      <c r="BC61" s="11"/>
    </row>
    <row r="62" spans="1:55" x14ac:dyDescent="0.2">
      <c r="A62" s="91" t="s">
        <v>76</v>
      </c>
      <c r="B62" s="95">
        <v>7.9</v>
      </c>
      <c r="C62" s="83">
        <v>17</v>
      </c>
      <c r="D62" s="285">
        <f t="shared" si="3"/>
        <v>12.45</v>
      </c>
      <c r="E62" s="318">
        <f>MAX(AV$220:AV$223)</f>
        <v>6.1899999999999995</v>
      </c>
      <c r="F62" s="318">
        <f>B62-E62</f>
        <v>1.7100000000000009</v>
      </c>
      <c r="G62" s="318">
        <f>E62-H62</f>
        <v>4.3899999999999997</v>
      </c>
      <c r="H62" s="286">
        <v>1.8</v>
      </c>
      <c r="I62" s="286">
        <v>18.899999999999999</v>
      </c>
      <c r="J62" s="319" t="s">
        <v>500</v>
      </c>
      <c r="K62" s="320" t="s">
        <v>485</v>
      </c>
      <c r="L62" s="29">
        <v>800</v>
      </c>
      <c r="M62" s="32">
        <v>2500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1</v>
      </c>
      <c r="AB62" s="33">
        <v>1</v>
      </c>
      <c r="AC62" s="33">
        <v>1</v>
      </c>
      <c r="AD62" s="33">
        <v>1</v>
      </c>
      <c r="AE62" s="33">
        <v>1</v>
      </c>
      <c r="AF62" s="33">
        <v>1</v>
      </c>
      <c r="AG62" s="33">
        <v>1</v>
      </c>
      <c r="AH62" s="33">
        <v>1</v>
      </c>
      <c r="AI62" s="33">
        <v>1</v>
      </c>
      <c r="AJ62" s="33">
        <v>1</v>
      </c>
      <c r="AK62" s="33">
        <v>1</v>
      </c>
      <c r="AL62" s="33">
        <v>1</v>
      </c>
      <c r="AM62" s="33">
        <v>1</v>
      </c>
      <c r="AN62" s="33">
        <v>1</v>
      </c>
      <c r="AO62" s="33">
        <v>1</v>
      </c>
      <c r="AP62" s="33">
        <v>1</v>
      </c>
      <c r="AQ62" s="33">
        <v>1</v>
      </c>
      <c r="AR62" s="97">
        <v>1</v>
      </c>
      <c r="AS62" s="97">
        <v>1</v>
      </c>
      <c r="AT62" s="97">
        <v>1</v>
      </c>
      <c r="AU62" s="98">
        <v>1</v>
      </c>
      <c r="AV62" s="98">
        <v>1</v>
      </c>
      <c r="AW62" s="33">
        <v>0</v>
      </c>
      <c r="AX62" s="33">
        <v>0</v>
      </c>
      <c r="AY62" s="33">
        <v>0</v>
      </c>
      <c r="AZ62" s="33">
        <v>0</v>
      </c>
      <c r="BA62" s="33">
        <v>0</v>
      </c>
      <c r="BB62" s="33">
        <v>1</v>
      </c>
      <c r="BC62" s="29" t="s">
        <v>77</v>
      </c>
    </row>
    <row r="63" spans="1:55" x14ac:dyDescent="0.2">
      <c r="A63" s="11" t="s">
        <v>308</v>
      </c>
      <c r="B63" s="12">
        <v>1.7</v>
      </c>
      <c r="C63" s="5">
        <v>22.2</v>
      </c>
      <c r="D63" s="5">
        <f t="shared" si="3"/>
        <v>11.95</v>
      </c>
      <c r="E63" s="5"/>
      <c r="F63" s="5"/>
      <c r="G63" s="5"/>
      <c r="H63" s="244">
        <v>-3</v>
      </c>
      <c r="I63" s="327">
        <v>24.8</v>
      </c>
      <c r="J63" s="5" t="s">
        <v>505</v>
      </c>
      <c r="K63" s="169" t="s">
        <v>485</v>
      </c>
      <c r="L63" s="11">
        <v>400</v>
      </c>
      <c r="M63" s="3">
        <v>2500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1</v>
      </c>
      <c r="U63" s="4">
        <v>1</v>
      </c>
      <c r="V63" s="4">
        <v>1</v>
      </c>
      <c r="W63" s="4">
        <v>1</v>
      </c>
      <c r="X63" s="4">
        <v>1</v>
      </c>
      <c r="Y63" s="4">
        <v>1</v>
      </c>
      <c r="Z63" s="4">
        <v>1</v>
      </c>
      <c r="AA63" s="4">
        <v>1</v>
      </c>
      <c r="AB63" s="4">
        <v>1</v>
      </c>
      <c r="AC63" s="4">
        <v>1</v>
      </c>
      <c r="AD63" s="4">
        <v>1</v>
      </c>
      <c r="AE63" s="4">
        <v>1</v>
      </c>
      <c r="AF63" s="4">
        <v>1</v>
      </c>
      <c r="AG63" s="4">
        <v>1</v>
      </c>
      <c r="AH63" s="4">
        <v>1</v>
      </c>
      <c r="AI63" s="4">
        <v>1</v>
      </c>
      <c r="AJ63" s="4">
        <v>1</v>
      </c>
      <c r="AK63" s="4">
        <v>1</v>
      </c>
      <c r="AL63" s="4">
        <v>1</v>
      </c>
      <c r="AM63" s="4">
        <v>1</v>
      </c>
      <c r="AN63" s="4">
        <v>1</v>
      </c>
      <c r="AO63" s="4">
        <v>1</v>
      </c>
      <c r="AP63" s="4">
        <v>1</v>
      </c>
      <c r="AQ63" s="4">
        <v>1</v>
      </c>
      <c r="AR63" s="4">
        <v>1</v>
      </c>
      <c r="AS63" s="4">
        <v>1</v>
      </c>
      <c r="AT63" s="4">
        <v>1</v>
      </c>
      <c r="AU63" s="4">
        <v>1</v>
      </c>
      <c r="AV63" s="4">
        <v>1</v>
      </c>
      <c r="AW63" s="4">
        <v>0</v>
      </c>
      <c r="AX63" s="4">
        <v>0</v>
      </c>
      <c r="AY63" s="4">
        <v>0</v>
      </c>
      <c r="AZ63" s="4">
        <v>0</v>
      </c>
      <c r="BA63" s="4">
        <v>0</v>
      </c>
      <c r="BB63" s="4">
        <v>1</v>
      </c>
      <c r="BC63" s="11"/>
    </row>
    <row r="64" spans="1:55" x14ac:dyDescent="0.2">
      <c r="A64" s="11" t="s">
        <v>187</v>
      </c>
      <c r="B64" s="12">
        <v>5.4</v>
      </c>
      <c r="C64" s="18">
        <v>21.4</v>
      </c>
      <c r="D64" s="18">
        <f t="shared" si="3"/>
        <v>13.399999999999999</v>
      </c>
      <c r="E64" s="18"/>
      <c r="F64" s="18"/>
      <c r="G64" s="18"/>
      <c r="H64" s="326">
        <v>-5.8</v>
      </c>
      <c r="I64" s="325">
        <v>21.8</v>
      </c>
      <c r="J64" s="18" t="s">
        <v>502</v>
      </c>
      <c r="K64" s="171" t="s">
        <v>486</v>
      </c>
      <c r="L64" s="11">
        <v>800</v>
      </c>
      <c r="M64" s="3">
        <v>2500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  <c r="AA64" s="4">
        <v>1</v>
      </c>
      <c r="AB64" s="4">
        <v>1</v>
      </c>
      <c r="AC64" s="4">
        <v>1</v>
      </c>
      <c r="AD64" s="4">
        <v>1</v>
      </c>
      <c r="AE64" s="6">
        <v>1</v>
      </c>
      <c r="AF64" s="4">
        <v>1</v>
      </c>
      <c r="AG64" s="4">
        <v>1</v>
      </c>
      <c r="AH64" s="4">
        <v>1</v>
      </c>
      <c r="AI64" s="4">
        <v>1</v>
      </c>
      <c r="AJ64" s="4">
        <v>1</v>
      </c>
      <c r="AK64" s="4">
        <v>1</v>
      </c>
      <c r="AL64" s="4">
        <v>1</v>
      </c>
      <c r="AM64" s="4">
        <v>1</v>
      </c>
      <c r="AN64" s="4">
        <v>1</v>
      </c>
      <c r="AO64" s="4">
        <v>1</v>
      </c>
      <c r="AP64" s="4">
        <v>1</v>
      </c>
      <c r="AQ64" s="4">
        <v>1</v>
      </c>
      <c r="AR64" s="4">
        <v>1</v>
      </c>
      <c r="AS64" s="4">
        <v>1</v>
      </c>
      <c r="AT64" s="4">
        <v>1</v>
      </c>
      <c r="AU64" s="6">
        <v>1</v>
      </c>
      <c r="AV64" s="6">
        <v>1</v>
      </c>
      <c r="AW64" s="4">
        <v>0</v>
      </c>
      <c r="AX64" s="4">
        <v>0</v>
      </c>
      <c r="AY64" s="4">
        <v>0</v>
      </c>
      <c r="AZ64" s="4">
        <v>0</v>
      </c>
      <c r="BA64" s="4">
        <v>0</v>
      </c>
      <c r="BB64" s="4">
        <v>1</v>
      </c>
      <c r="BC64" s="11"/>
    </row>
    <row r="65" spans="1:55" x14ac:dyDescent="0.2">
      <c r="A65" s="29" t="s">
        <v>10</v>
      </c>
      <c r="B65" s="30">
        <v>9.1</v>
      </c>
      <c r="C65" s="30">
        <v>23.1</v>
      </c>
      <c r="D65" s="30">
        <f t="shared" si="3"/>
        <v>16.100000000000001</v>
      </c>
      <c r="E65" s="30"/>
      <c r="F65" s="30"/>
      <c r="G65" s="30"/>
      <c r="H65" s="246">
        <v>5.4</v>
      </c>
      <c r="I65" s="246">
        <v>21</v>
      </c>
      <c r="J65" s="239" t="s">
        <v>500</v>
      </c>
      <c r="K65" s="170" t="s">
        <v>486</v>
      </c>
      <c r="L65" s="29">
        <v>930</v>
      </c>
      <c r="M65" s="32">
        <f>L65</f>
        <v>930</v>
      </c>
      <c r="N65" s="33">
        <v>0</v>
      </c>
      <c r="O65" s="33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  <c r="V65" s="33">
        <v>0</v>
      </c>
      <c r="W65" s="33">
        <v>0</v>
      </c>
      <c r="X65" s="33">
        <v>0</v>
      </c>
      <c r="Y65" s="33">
        <v>0</v>
      </c>
      <c r="Z65" s="33">
        <v>0</v>
      </c>
      <c r="AA65" s="33">
        <v>0</v>
      </c>
      <c r="AB65" s="33">
        <v>0</v>
      </c>
      <c r="AC65" s="33">
        <v>0</v>
      </c>
      <c r="AD65" s="33">
        <v>0</v>
      </c>
      <c r="AE65" s="33">
        <v>0</v>
      </c>
      <c r="AF65" s="33">
        <v>0</v>
      </c>
      <c r="AG65" s="33">
        <v>0</v>
      </c>
      <c r="AH65" s="33">
        <v>0</v>
      </c>
      <c r="AI65" s="33">
        <v>0</v>
      </c>
      <c r="AJ65" s="33">
        <v>0</v>
      </c>
      <c r="AK65" s="33">
        <v>0</v>
      </c>
      <c r="AL65" s="33">
        <v>0</v>
      </c>
      <c r="AM65" s="33">
        <v>0</v>
      </c>
      <c r="AN65" s="33">
        <v>0</v>
      </c>
      <c r="AO65" s="33">
        <v>0</v>
      </c>
      <c r="AP65" s="33">
        <v>0</v>
      </c>
      <c r="AQ65" s="33">
        <v>0</v>
      </c>
      <c r="AR65" s="33">
        <v>0</v>
      </c>
      <c r="AS65" s="33">
        <v>0</v>
      </c>
      <c r="AT65" s="33">
        <v>0</v>
      </c>
      <c r="AU65" s="33">
        <v>0</v>
      </c>
      <c r="AV65" s="33">
        <v>0</v>
      </c>
      <c r="AW65" s="33">
        <v>0</v>
      </c>
      <c r="AX65" s="33">
        <v>0</v>
      </c>
      <c r="AY65" s="33">
        <v>0</v>
      </c>
      <c r="AZ65" s="33">
        <v>0</v>
      </c>
      <c r="BA65" s="33">
        <v>0</v>
      </c>
      <c r="BB65" s="33">
        <v>1</v>
      </c>
      <c r="BC65" s="29" t="s">
        <v>11</v>
      </c>
    </row>
    <row r="66" spans="1:55" x14ac:dyDescent="0.2">
      <c r="A66" s="91" t="s">
        <v>12</v>
      </c>
      <c r="B66" s="95">
        <v>14</v>
      </c>
      <c r="C66" s="31">
        <v>23.1</v>
      </c>
      <c r="D66" s="31">
        <f t="shared" si="3"/>
        <v>18.55</v>
      </c>
      <c r="E66" s="111">
        <f>MAX(AL$220:AL$223)</f>
        <v>10.189999999999998</v>
      </c>
      <c r="F66" s="111">
        <f>B66-E66</f>
        <v>3.8100000000000023</v>
      </c>
      <c r="G66" s="111">
        <f>E66-H66</f>
        <v>0.18999999999999773</v>
      </c>
      <c r="H66" s="354">
        <v>10</v>
      </c>
      <c r="I66" s="245">
        <v>24.7</v>
      </c>
      <c r="J66" s="224" t="s">
        <v>499</v>
      </c>
      <c r="K66" s="181" t="s">
        <v>486</v>
      </c>
      <c r="L66" s="29">
        <v>1700</v>
      </c>
      <c r="M66" s="32">
        <f>L66</f>
        <v>1700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70">
        <v>1</v>
      </c>
      <c r="AM66" s="33">
        <v>0</v>
      </c>
      <c r="AN66" s="33">
        <v>0</v>
      </c>
      <c r="AO66" s="33">
        <v>0</v>
      </c>
      <c r="AP66" s="33">
        <v>0</v>
      </c>
      <c r="AQ66" s="33">
        <v>0</v>
      </c>
      <c r="AR66" s="33">
        <v>0</v>
      </c>
      <c r="AS66" s="33">
        <v>0</v>
      </c>
      <c r="AT66" s="33">
        <v>0</v>
      </c>
      <c r="AU66" s="33">
        <v>0</v>
      </c>
      <c r="AV66" s="33">
        <v>0</v>
      </c>
      <c r="AW66" s="33">
        <v>0</v>
      </c>
      <c r="AX66" s="33">
        <v>0</v>
      </c>
      <c r="AY66" s="33">
        <v>0</v>
      </c>
      <c r="AZ66" s="33">
        <v>0</v>
      </c>
      <c r="BA66" s="33">
        <v>0</v>
      </c>
      <c r="BB66" s="33">
        <v>1</v>
      </c>
      <c r="BC66" s="29" t="s">
        <v>13</v>
      </c>
    </row>
    <row r="67" spans="1:55" x14ac:dyDescent="0.2">
      <c r="A67" s="11" t="s">
        <v>189</v>
      </c>
      <c r="B67" s="12">
        <v>13.8</v>
      </c>
      <c r="C67" s="5">
        <v>21.7</v>
      </c>
      <c r="D67" s="5">
        <f t="shared" si="3"/>
        <v>17.75</v>
      </c>
      <c r="E67" s="5"/>
      <c r="F67" s="5"/>
      <c r="G67" s="5"/>
      <c r="H67" s="251">
        <v>-2</v>
      </c>
      <c r="I67" s="328">
        <v>24.1</v>
      </c>
      <c r="J67" s="5" t="s">
        <v>506</v>
      </c>
      <c r="K67" s="169" t="s">
        <v>486</v>
      </c>
      <c r="L67" s="11">
        <v>1100</v>
      </c>
      <c r="M67" s="3">
        <f>L67</f>
        <v>1100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  <c r="Z67" s="4">
        <v>0</v>
      </c>
      <c r="AA67" s="4">
        <v>0</v>
      </c>
      <c r="AB67" s="4">
        <v>0</v>
      </c>
      <c r="AC67" s="4">
        <v>0</v>
      </c>
      <c r="AD67" s="298">
        <v>1</v>
      </c>
      <c r="AE67" s="4">
        <v>0</v>
      </c>
      <c r="AF67" s="4">
        <v>0</v>
      </c>
      <c r="AG67" s="4">
        <v>0</v>
      </c>
      <c r="AH67" s="4">
        <v>0</v>
      </c>
      <c r="AI67" s="4">
        <v>0</v>
      </c>
      <c r="AJ67" s="4">
        <v>0</v>
      </c>
      <c r="AK67" s="4">
        <v>0</v>
      </c>
      <c r="AL67" s="4">
        <v>0</v>
      </c>
      <c r="AM67" s="4">
        <v>0</v>
      </c>
      <c r="AN67" s="4">
        <v>0</v>
      </c>
      <c r="AO67" s="4">
        <v>0</v>
      </c>
      <c r="AP67" s="4">
        <v>0</v>
      </c>
      <c r="AQ67" s="4">
        <v>0</v>
      </c>
      <c r="AR67" s="4">
        <v>0</v>
      </c>
      <c r="AS67" s="4">
        <v>0</v>
      </c>
      <c r="AT67" s="4">
        <v>0</v>
      </c>
      <c r="AU67" s="4">
        <v>0</v>
      </c>
      <c r="AV67" s="4">
        <v>0</v>
      </c>
      <c r="AW67" s="4">
        <v>0</v>
      </c>
      <c r="AX67" s="4">
        <v>0</v>
      </c>
      <c r="AY67" s="4">
        <v>0</v>
      </c>
      <c r="AZ67" s="4">
        <v>0</v>
      </c>
      <c r="BA67" s="4">
        <v>0</v>
      </c>
      <c r="BB67" s="4">
        <v>1</v>
      </c>
      <c r="BC67" s="11"/>
    </row>
    <row r="68" spans="1:55" x14ac:dyDescent="0.2">
      <c r="A68" s="91" t="s">
        <v>14</v>
      </c>
      <c r="B68" s="95">
        <v>14</v>
      </c>
      <c r="C68" s="31">
        <v>21.8</v>
      </c>
      <c r="D68" s="31">
        <f t="shared" si="3"/>
        <v>17.899999999999999</v>
      </c>
      <c r="E68" s="111">
        <f>MAX(AN$220:AN$223)</f>
        <v>9.6899999999999977</v>
      </c>
      <c r="F68" s="111">
        <f>B68-E68</f>
        <v>4.3100000000000023</v>
      </c>
      <c r="G68" s="111">
        <f>E68-H68</f>
        <v>2.2899999999999974</v>
      </c>
      <c r="H68" s="245">
        <v>7.4</v>
      </c>
      <c r="I68" s="245">
        <v>21</v>
      </c>
      <c r="J68" s="224" t="s">
        <v>500</v>
      </c>
      <c r="K68" s="181" t="s">
        <v>486</v>
      </c>
      <c r="L68" s="29">
        <v>350</v>
      </c>
      <c r="M68" s="32">
        <v>1800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1</v>
      </c>
      <c r="T68" s="33">
        <v>1</v>
      </c>
      <c r="U68" s="33">
        <v>1</v>
      </c>
      <c r="V68" s="33">
        <v>1</v>
      </c>
      <c r="W68" s="33">
        <v>1</v>
      </c>
      <c r="X68" s="33">
        <v>1</v>
      </c>
      <c r="Y68" s="33">
        <v>1</v>
      </c>
      <c r="Z68" s="33">
        <v>1</v>
      </c>
      <c r="AA68" s="68">
        <v>1</v>
      </c>
      <c r="AB68" s="68">
        <v>1</v>
      </c>
      <c r="AC68" s="68">
        <v>1</v>
      </c>
      <c r="AD68" s="68">
        <v>1</v>
      </c>
      <c r="AE68" s="70">
        <v>1</v>
      </c>
      <c r="AF68" s="70">
        <v>1</v>
      </c>
      <c r="AG68" s="70">
        <v>1</v>
      </c>
      <c r="AH68" s="70">
        <v>1</v>
      </c>
      <c r="AI68" s="70">
        <v>1</v>
      </c>
      <c r="AJ68" s="70">
        <v>1</v>
      </c>
      <c r="AK68" s="70">
        <v>1</v>
      </c>
      <c r="AL68" s="70">
        <v>1</v>
      </c>
      <c r="AM68" s="70">
        <v>1</v>
      </c>
      <c r="AN68" s="70">
        <v>1</v>
      </c>
      <c r="AO68" s="33">
        <v>0</v>
      </c>
      <c r="AP68" s="33">
        <v>0</v>
      </c>
      <c r="AQ68" s="33">
        <v>0</v>
      </c>
      <c r="AR68" s="33">
        <v>0</v>
      </c>
      <c r="AS68" s="33">
        <v>0</v>
      </c>
      <c r="AT68" s="33">
        <v>0</v>
      </c>
      <c r="AU68" s="33">
        <v>0</v>
      </c>
      <c r="AV68" s="33">
        <v>0</v>
      </c>
      <c r="AW68" s="33">
        <v>0</v>
      </c>
      <c r="AX68" s="33">
        <v>0</v>
      </c>
      <c r="AY68" s="33">
        <v>0</v>
      </c>
      <c r="AZ68" s="33">
        <v>0</v>
      </c>
      <c r="BA68" s="33">
        <v>0</v>
      </c>
      <c r="BB68" s="33">
        <v>1</v>
      </c>
      <c r="BC68" s="29" t="s">
        <v>15</v>
      </c>
    </row>
    <row r="69" spans="1:55" x14ac:dyDescent="0.2">
      <c r="A69" s="90" t="s">
        <v>190</v>
      </c>
      <c r="B69" s="206">
        <v>22.8</v>
      </c>
      <c r="C69" s="5">
        <v>28.1</v>
      </c>
      <c r="D69" s="5">
        <f t="shared" si="3"/>
        <v>25.450000000000003</v>
      </c>
      <c r="E69" s="5">
        <v>9.6999999999999993</v>
      </c>
      <c r="F69" s="109">
        <f>B69-E69</f>
        <v>13.100000000000001</v>
      </c>
      <c r="G69" s="109">
        <f>E69-H69</f>
        <v>0.69999999999999929</v>
      </c>
      <c r="H69" s="354">
        <v>9</v>
      </c>
      <c r="I69" s="328">
        <v>24.8</v>
      </c>
      <c r="J69" s="220" t="s">
        <v>499</v>
      </c>
      <c r="K69" s="169" t="s">
        <v>486</v>
      </c>
      <c r="L69" s="11">
        <v>300</v>
      </c>
      <c r="M69" s="3">
        <v>1800</v>
      </c>
      <c r="N69" s="4">
        <v>0</v>
      </c>
      <c r="O69" s="4">
        <v>0</v>
      </c>
      <c r="P69" s="4">
        <v>0</v>
      </c>
      <c r="Q69" s="4">
        <v>0</v>
      </c>
      <c r="R69" s="207">
        <v>1</v>
      </c>
      <c r="S69" s="207">
        <v>1</v>
      </c>
      <c r="T69" s="207">
        <v>1</v>
      </c>
      <c r="U69" s="207">
        <v>1</v>
      </c>
      <c r="V69" s="207">
        <v>1</v>
      </c>
      <c r="W69" s="207">
        <v>1</v>
      </c>
      <c r="X69" s="207">
        <v>1</v>
      </c>
      <c r="Y69" s="207">
        <v>1</v>
      </c>
      <c r="Z69" s="207">
        <v>1</v>
      </c>
      <c r="AA69" s="207">
        <v>1</v>
      </c>
      <c r="AB69" s="207">
        <v>1</v>
      </c>
      <c r="AC69" s="207">
        <v>1</v>
      </c>
      <c r="AD69" s="207">
        <v>1</v>
      </c>
      <c r="AE69" s="207">
        <v>1</v>
      </c>
      <c r="AF69" s="207">
        <v>1</v>
      </c>
      <c r="AG69" s="207">
        <v>1</v>
      </c>
      <c r="AH69" s="207">
        <v>1</v>
      </c>
      <c r="AI69" s="377">
        <v>1</v>
      </c>
      <c r="AJ69" s="377">
        <v>1</v>
      </c>
      <c r="AK69" s="377">
        <v>1</v>
      </c>
      <c r="AL69" s="377">
        <v>1</v>
      </c>
      <c r="AM69" s="377">
        <v>1</v>
      </c>
      <c r="AN69" s="379">
        <v>1</v>
      </c>
      <c r="AO69" s="4">
        <v>0</v>
      </c>
      <c r="AP69" s="4">
        <v>0</v>
      </c>
      <c r="AQ69" s="4">
        <v>0</v>
      </c>
      <c r="AR69" s="4">
        <v>0</v>
      </c>
      <c r="AS69" s="4">
        <v>0</v>
      </c>
      <c r="AT69" s="4">
        <v>0</v>
      </c>
      <c r="AU69" s="4">
        <v>0</v>
      </c>
      <c r="AV69" s="4">
        <v>0</v>
      </c>
      <c r="AW69" s="4">
        <v>0</v>
      </c>
      <c r="AX69" s="4">
        <v>0</v>
      </c>
      <c r="AY69" s="4">
        <v>0</v>
      </c>
      <c r="AZ69" s="4">
        <v>0</v>
      </c>
      <c r="BA69" s="4">
        <v>0</v>
      </c>
      <c r="BB69" s="34">
        <v>1</v>
      </c>
      <c r="BC69" s="11"/>
    </row>
    <row r="70" spans="1:55" x14ac:dyDescent="0.2">
      <c r="A70" s="21" t="s">
        <v>289</v>
      </c>
      <c r="B70" s="22" t="s">
        <v>75</v>
      </c>
      <c r="C70" s="23" t="s">
        <v>75</v>
      </c>
      <c r="D70" s="23"/>
      <c r="E70" s="256" t="s">
        <v>507</v>
      </c>
      <c r="F70" s="256" t="s">
        <v>507</v>
      </c>
      <c r="G70" s="256"/>
      <c r="H70" s="257" t="s">
        <v>507</v>
      </c>
      <c r="I70" s="257" t="s">
        <v>507</v>
      </c>
      <c r="J70" s="256" t="s">
        <v>507</v>
      </c>
      <c r="K70" s="256" t="s">
        <v>507</v>
      </c>
      <c r="L70" s="21">
        <v>350</v>
      </c>
      <c r="M70" s="24">
        <v>2500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1</v>
      </c>
      <c r="T70" s="25">
        <v>1</v>
      </c>
      <c r="U70" s="25">
        <v>1</v>
      </c>
      <c r="V70" s="25">
        <v>1</v>
      </c>
      <c r="W70" s="25">
        <v>1</v>
      </c>
      <c r="X70" s="25">
        <v>1</v>
      </c>
      <c r="Y70" s="25">
        <v>1</v>
      </c>
      <c r="Z70" s="25">
        <v>1</v>
      </c>
      <c r="AA70" s="25">
        <v>1</v>
      </c>
      <c r="AB70" s="25">
        <v>1</v>
      </c>
      <c r="AC70" s="25">
        <v>1</v>
      </c>
      <c r="AD70" s="25">
        <v>1</v>
      </c>
      <c r="AE70" s="25">
        <v>1</v>
      </c>
      <c r="AF70" s="25">
        <v>1</v>
      </c>
      <c r="AG70" s="25">
        <v>1</v>
      </c>
      <c r="AH70" s="25">
        <v>1</v>
      </c>
      <c r="AI70" s="25">
        <v>1</v>
      </c>
      <c r="AJ70" s="25">
        <v>1</v>
      </c>
      <c r="AK70" s="25">
        <v>1</v>
      </c>
      <c r="AL70" s="25">
        <v>1</v>
      </c>
      <c r="AM70" s="25">
        <v>1</v>
      </c>
      <c r="AN70" s="25">
        <v>1</v>
      </c>
      <c r="AO70" s="25">
        <v>1</v>
      </c>
      <c r="AP70" s="25">
        <v>1</v>
      </c>
      <c r="AQ70" s="25">
        <v>1</v>
      </c>
      <c r="AR70" s="25">
        <v>1</v>
      </c>
      <c r="AS70" s="25">
        <v>1</v>
      </c>
      <c r="AT70" s="25">
        <v>1</v>
      </c>
      <c r="AU70" s="25">
        <v>1</v>
      </c>
      <c r="AV70" s="25">
        <v>1</v>
      </c>
      <c r="AW70" s="25">
        <v>0</v>
      </c>
      <c r="AX70" s="25">
        <v>0</v>
      </c>
      <c r="AY70" s="25">
        <v>0</v>
      </c>
      <c r="AZ70" s="25">
        <v>0</v>
      </c>
      <c r="BA70" s="25">
        <v>0</v>
      </c>
      <c r="BB70" s="25">
        <v>1</v>
      </c>
      <c r="BC70" s="21" t="s">
        <v>78</v>
      </c>
    </row>
    <row r="71" spans="1:55" x14ac:dyDescent="0.2">
      <c r="A71" s="21" t="s">
        <v>273</v>
      </c>
      <c r="B71" s="22" t="s">
        <v>75</v>
      </c>
      <c r="C71" s="21" t="s">
        <v>75</v>
      </c>
      <c r="D71" s="21"/>
      <c r="E71" s="258" t="s">
        <v>507</v>
      </c>
      <c r="F71" s="258" t="s">
        <v>507</v>
      </c>
      <c r="G71" s="258"/>
      <c r="H71" s="259" t="s">
        <v>507</v>
      </c>
      <c r="I71" s="259" t="s">
        <v>507</v>
      </c>
      <c r="J71" s="258" t="s">
        <v>507</v>
      </c>
      <c r="K71" s="258" t="s">
        <v>507</v>
      </c>
      <c r="L71" s="21">
        <v>300</v>
      </c>
      <c r="M71" s="24">
        <v>1700</v>
      </c>
      <c r="N71" s="25">
        <v>0</v>
      </c>
      <c r="O71" s="25">
        <v>0</v>
      </c>
      <c r="P71" s="25">
        <v>0</v>
      </c>
      <c r="Q71" s="25">
        <v>0</v>
      </c>
      <c r="R71" s="25">
        <v>1</v>
      </c>
      <c r="S71" s="25">
        <v>1</v>
      </c>
      <c r="T71" s="25">
        <v>1</v>
      </c>
      <c r="U71" s="25">
        <v>1</v>
      </c>
      <c r="V71" s="25">
        <v>1</v>
      </c>
      <c r="W71" s="25">
        <v>1</v>
      </c>
      <c r="X71" s="25">
        <v>1</v>
      </c>
      <c r="Y71" s="25">
        <v>1</v>
      </c>
      <c r="Z71" s="25">
        <v>1</v>
      </c>
      <c r="AA71" s="25">
        <v>1</v>
      </c>
      <c r="AB71" s="25">
        <v>1</v>
      </c>
      <c r="AC71" s="25">
        <v>1</v>
      </c>
      <c r="AD71" s="25">
        <v>1</v>
      </c>
      <c r="AE71" s="25">
        <v>1</v>
      </c>
      <c r="AF71" s="25">
        <v>1</v>
      </c>
      <c r="AG71" s="25">
        <v>1</v>
      </c>
      <c r="AH71" s="25">
        <v>1</v>
      </c>
      <c r="AI71" s="25">
        <v>1</v>
      </c>
      <c r="AJ71" s="25">
        <v>1</v>
      </c>
      <c r="AK71" s="25">
        <v>1</v>
      </c>
      <c r="AL71" s="25">
        <v>1</v>
      </c>
      <c r="AM71" s="25">
        <v>0</v>
      </c>
      <c r="AN71" s="25">
        <v>0</v>
      </c>
      <c r="AO71" s="25">
        <v>0</v>
      </c>
      <c r="AP71" s="25">
        <v>0</v>
      </c>
      <c r="AQ71" s="25">
        <v>0</v>
      </c>
      <c r="AR71" s="25">
        <v>0</v>
      </c>
      <c r="AS71" s="25">
        <v>0</v>
      </c>
      <c r="AT71" s="25">
        <v>0</v>
      </c>
      <c r="AU71" s="25">
        <v>0</v>
      </c>
      <c r="AV71" s="25">
        <v>0</v>
      </c>
      <c r="AW71" s="25">
        <v>0</v>
      </c>
      <c r="AX71" s="25">
        <v>0</v>
      </c>
      <c r="AY71" s="25">
        <v>0</v>
      </c>
      <c r="AZ71" s="25">
        <v>0</v>
      </c>
      <c r="BA71" s="25">
        <v>0</v>
      </c>
      <c r="BB71" s="25">
        <v>1</v>
      </c>
      <c r="BC71" s="21" t="s">
        <v>79</v>
      </c>
    </row>
    <row r="72" spans="1:55" x14ac:dyDescent="0.2">
      <c r="A72" s="29" t="s">
        <v>81</v>
      </c>
      <c r="B72" s="30">
        <v>6.9</v>
      </c>
      <c r="C72" s="30">
        <v>17.399999999999999</v>
      </c>
      <c r="D72" s="30">
        <f>(B72+C72)/2</f>
        <v>12.149999999999999</v>
      </c>
      <c r="E72" s="30"/>
      <c r="F72" s="30"/>
      <c r="G72" s="30"/>
      <c r="H72" s="246">
        <v>6</v>
      </c>
      <c r="I72" s="246">
        <v>21.6</v>
      </c>
      <c r="J72" s="239" t="s">
        <v>522</v>
      </c>
      <c r="K72" s="170" t="s">
        <v>485</v>
      </c>
      <c r="L72" s="29">
        <v>500</v>
      </c>
      <c r="M72" s="32">
        <v>1800</v>
      </c>
      <c r="N72" s="33">
        <v>0</v>
      </c>
      <c r="O72" s="33">
        <v>0</v>
      </c>
      <c r="P72" s="33">
        <v>0</v>
      </c>
      <c r="Q72" s="33">
        <v>0</v>
      </c>
      <c r="R72" s="33">
        <v>0</v>
      </c>
      <c r="S72" s="33">
        <v>0</v>
      </c>
      <c r="T72" s="33">
        <v>0</v>
      </c>
      <c r="U72" s="33">
        <v>0</v>
      </c>
      <c r="V72" s="33">
        <v>1</v>
      </c>
      <c r="W72" s="33">
        <v>1</v>
      </c>
      <c r="X72" s="33">
        <v>1</v>
      </c>
      <c r="Y72" s="33">
        <v>1</v>
      </c>
      <c r="Z72" s="33">
        <v>1</v>
      </c>
      <c r="AA72" s="33">
        <v>1</v>
      </c>
      <c r="AB72" s="33">
        <v>1</v>
      </c>
      <c r="AC72" s="33">
        <v>1</v>
      </c>
      <c r="AD72" s="33">
        <v>1</v>
      </c>
      <c r="AE72" s="33">
        <v>1</v>
      </c>
      <c r="AF72" s="33">
        <v>1</v>
      </c>
      <c r="AG72" s="33">
        <v>1</v>
      </c>
      <c r="AH72" s="33">
        <v>1</v>
      </c>
      <c r="AI72" s="33">
        <v>1</v>
      </c>
      <c r="AJ72" s="33">
        <v>1</v>
      </c>
      <c r="AK72" s="33">
        <v>1</v>
      </c>
      <c r="AL72" s="33">
        <v>1</v>
      </c>
      <c r="AM72" s="33">
        <v>1</v>
      </c>
      <c r="AN72" s="33">
        <v>1</v>
      </c>
      <c r="AO72" s="33">
        <v>0</v>
      </c>
      <c r="AP72" s="33">
        <v>0</v>
      </c>
      <c r="AQ72" s="33">
        <v>0</v>
      </c>
      <c r="AR72" s="33">
        <v>0</v>
      </c>
      <c r="AS72" s="33">
        <v>0</v>
      </c>
      <c r="AT72" s="33">
        <v>0</v>
      </c>
      <c r="AU72" s="33">
        <v>0</v>
      </c>
      <c r="AV72" s="33">
        <v>0</v>
      </c>
      <c r="AW72" s="33">
        <v>0</v>
      </c>
      <c r="AX72" s="33">
        <v>0</v>
      </c>
      <c r="AY72" s="33">
        <v>0</v>
      </c>
      <c r="AZ72" s="33">
        <v>0</v>
      </c>
      <c r="BA72" s="33">
        <v>0</v>
      </c>
      <c r="BB72" s="33">
        <v>1</v>
      </c>
      <c r="BC72" s="29" t="s">
        <v>36</v>
      </c>
    </row>
    <row r="73" spans="1:55" x14ac:dyDescent="0.2">
      <c r="A73" s="11" t="s">
        <v>309</v>
      </c>
      <c r="B73" s="12">
        <v>6.9</v>
      </c>
      <c r="C73" s="5">
        <v>27.1</v>
      </c>
      <c r="D73" s="5">
        <f>(B73+C73)/2</f>
        <v>17</v>
      </c>
      <c r="E73" s="5"/>
      <c r="F73" s="5"/>
      <c r="G73" s="5"/>
      <c r="H73" s="244">
        <v>6</v>
      </c>
      <c r="I73" s="326">
        <v>24.8</v>
      </c>
      <c r="J73" s="5" t="s">
        <v>522</v>
      </c>
      <c r="K73" s="169" t="s">
        <v>486</v>
      </c>
      <c r="L73" s="11">
        <v>1400</v>
      </c>
      <c r="M73" s="3">
        <f>L73</f>
        <v>1400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  <c r="Z73" s="4">
        <v>0</v>
      </c>
      <c r="AA73" s="4">
        <v>0</v>
      </c>
      <c r="AB73" s="4">
        <v>0</v>
      </c>
      <c r="AC73" s="4">
        <v>0</v>
      </c>
      <c r="AD73" s="4">
        <v>0</v>
      </c>
      <c r="AE73" s="4">
        <v>0</v>
      </c>
      <c r="AF73" s="4">
        <v>0</v>
      </c>
      <c r="AG73" s="4">
        <v>1</v>
      </c>
      <c r="AH73" s="4">
        <v>0</v>
      </c>
      <c r="AI73" s="4">
        <v>0</v>
      </c>
      <c r="AJ73" s="4">
        <v>0</v>
      </c>
      <c r="AK73" s="4">
        <v>0</v>
      </c>
      <c r="AL73" s="4">
        <v>0</v>
      </c>
      <c r="AM73" s="4">
        <v>0</v>
      </c>
      <c r="AN73" s="4">
        <v>0</v>
      </c>
      <c r="AO73" s="4">
        <v>0</v>
      </c>
      <c r="AP73" s="4">
        <v>0</v>
      </c>
      <c r="AQ73" s="4">
        <v>0</v>
      </c>
      <c r="AR73" s="4">
        <v>0</v>
      </c>
      <c r="AS73" s="4">
        <v>0</v>
      </c>
      <c r="AT73" s="4">
        <v>0</v>
      </c>
      <c r="AU73" s="4">
        <v>0</v>
      </c>
      <c r="AV73" s="4">
        <v>0</v>
      </c>
      <c r="AW73" s="4">
        <v>0</v>
      </c>
      <c r="AX73" s="4">
        <v>0</v>
      </c>
      <c r="AY73" s="4">
        <v>0</v>
      </c>
      <c r="AZ73" s="4">
        <v>0</v>
      </c>
      <c r="BA73" s="4">
        <v>0</v>
      </c>
      <c r="BB73" s="4">
        <v>1</v>
      </c>
      <c r="BC73" s="11"/>
    </row>
    <row r="74" spans="1:55" x14ac:dyDescent="0.2">
      <c r="A74" s="91" t="s">
        <v>82</v>
      </c>
      <c r="B74" s="95">
        <v>14</v>
      </c>
      <c r="C74" s="31">
        <v>18.600000000000001</v>
      </c>
      <c r="D74" s="31">
        <f>(B74+C74)/2</f>
        <v>16.3</v>
      </c>
      <c r="E74" s="111">
        <f>MAX(AN$220:AN$223)</f>
        <v>9.6899999999999977</v>
      </c>
      <c r="F74" s="111">
        <f>B74-E74</f>
        <v>4.3100000000000023</v>
      </c>
      <c r="G74" s="111">
        <f>E74-H74</f>
        <v>1.6899999999999977</v>
      </c>
      <c r="H74" s="263">
        <v>8</v>
      </c>
      <c r="I74" s="345">
        <v>17</v>
      </c>
      <c r="J74" s="224" t="s">
        <v>499</v>
      </c>
      <c r="K74" s="181" t="s">
        <v>485</v>
      </c>
      <c r="L74" s="29">
        <v>800</v>
      </c>
      <c r="M74" s="32">
        <v>1800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46">
        <v>1</v>
      </c>
      <c r="AB74" s="346">
        <v>1</v>
      </c>
      <c r="AC74" s="346">
        <v>1</v>
      </c>
      <c r="AD74" s="346">
        <v>1</v>
      </c>
      <c r="AE74" s="350">
        <v>1</v>
      </c>
      <c r="AF74" s="350">
        <v>1</v>
      </c>
      <c r="AG74" s="350">
        <v>1</v>
      </c>
      <c r="AH74" s="350">
        <v>1</v>
      </c>
      <c r="AI74" s="378">
        <v>1</v>
      </c>
      <c r="AJ74" s="378">
        <v>1</v>
      </c>
      <c r="AK74" s="378">
        <v>1</v>
      </c>
      <c r="AL74" s="378">
        <v>1</v>
      </c>
      <c r="AM74" s="378">
        <v>1</v>
      </c>
      <c r="AN74" s="378">
        <v>1</v>
      </c>
      <c r="AO74" s="33">
        <v>0</v>
      </c>
      <c r="AP74" s="33">
        <v>0</v>
      </c>
      <c r="AQ74" s="33">
        <v>0</v>
      </c>
      <c r="AR74" s="33">
        <v>0</v>
      </c>
      <c r="AS74" s="33">
        <v>0</v>
      </c>
      <c r="AT74" s="33">
        <v>0</v>
      </c>
      <c r="AU74" s="33">
        <v>0</v>
      </c>
      <c r="AV74" s="33">
        <v>0</v>
      </c>
      <c r="AW74" s="33">
        <v>0</v>
      </c>
      <c r="AX74" s="33">
        <v>0</v>
      </c>
      <c r="AY74" s="33">
        <v>0</v>
      </c>
      <c r="AZ74" s="33">
        <v>0</v>
      </c>
      <c r="BA74" s="33">
        <v>0</v>
      </c>
      <c r="BB74" s="33">
        <v>1</v>
      </c>
      <c r="BC74" s="29" t="s">
        <v>83</v>
      </c>
    </row>
    <row r="75" spans="1:55" x14ac:dyDescent="0.2">
      <c r="A75" s="11" t="s">
        <v>191</v>
      </c>
      <c r="B75" s="12">
        <v>-0.4</v>
      </c>
      <c r="C75" s="18">
        <v>27.7</v>
      </c>
      <c r="D75" s="18">
        <f>(B75+C75)/2</f>
        <v>13.65</v>
      </c>
      <c r="E75" s="18"/>
      <c r="F75" s="18"/>
      <c r="G75" s="18"/>
      <c r="H75" s="248">
        <v>-4.3</v>
      </c>
      <c r="I75" s="326">
        <v>24.8</v>
      </c>
      <c r="J75" s="18" t="s">
        <v>500</v>
      </c>
      <c r="K75" s="171" t="s">
        <v>486</v>
      </c>
      <c r="L75" s="11">
        <v>500</v>
      </c>
      <c r="M75" s="3">
        <v>2000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1</v>
      </c>
      <c r="W75" s="4">
        <v>1</v>
      </c>
      <c r="X75" s="4">
        <v>1</v>
      </c>
      <c r="Y75" s="4">
        <v>1</v>
      </c>
      <c r="Z75" s="4">
        <v>1</v>
      </c>
      <c r="AA75" s="4">
        <v>1</v>
      </c>
      <c r="AB75" s="4">
        <v>1</v>
      </c>
      <c r="AC75" s="4">
        <v>1</v>
      </c>
      <c r="AD75" s="4">
        <v>1</v>
      </c>
      <c r="AE75" s="4">
        <v>1</v>
      </c>
      <c r="AF75" s="4">
        <v>1</v>
      </c>
      <c r="AG75" s="4">
        <v>1</v>
      </c>
      <c r="AH75" s="4">
        <v>1</v>
      </c>
      <c r="AI75" s="4">
        <v>1</v>
      </c>
      <c r="AJ75" s="4">
        <v>1</v>
      </c>
      <c r="AK75" s="4">
        <v>1</v>
      </c>
      <c r="AL75" s="4">
        <v>1</v>
      </c>
      <c r="AM75" s="4">
        <v>1</v>
      </c>
      <c r="AN75" s="4">
        <v>1</v>
      </c>
      <c r="AO75" s="4">
        <v>1</v>
      </c>
      <c r="AP75" s="4">
        <v>1</v>
      </c>
      <c r="AQ75" s="4">
        <v>1</v>
      </c>
      <c r="AR75" s="4">
        <v>0</v>
      </c>
      <c r="AS75" s="4">
        <v>0</v>
      </c>
      <c r="AT75" s="4">
        <v>0</v>
      </c>
      <c r="AU75" s="4">
        <v>0</v>
      </c>
      <c r="AV75" s="4">
        <v>0</v>
      </c>
      <c r="AW75" s="4">
        <v>0</v>
      </c>
      <c r="AX75" s="4">
        <v>0</v>
      </c>
      <c r="AY75" s="4">
        <v>0</v>
      </c>
      <c r="AZ75" s="4">
        <v>0</v>
      </c>
      <c r="BA75" s="4">
        <v>0</v>
      </c>
      <c r="BB75" s="4">
        <v>1</v>
      </c>
      <c r="BC75" s="11"/>
    </row>
    <row r="76" spans="1:55" s="235" customFormat="1" x14ac:dyDescent="0.2">
      <c r="A76" s="90" t="s">
        <v>528</v>
      </c>
      <c r="B76" s="92">
        <v>15.6</v>
      </c>
      <c r="C76" s="10">
        <v>27</v>
      </c>
      <c r="D76" s="10">
        <f>(B76+C76)/2</f>
        <v>21.3</v>
      </c>
      <c r="E76" s="300">
        <f>MAX(AC$220:AC$223)</f>
        <v>13.689999999999998</v>
      </c>
      <c r="F76" s="300">
        <f>B76-E76</f>
        <v>1.9100000000000019</v>
      </c>
      <c r="G76" s="300">
        <f>E76-H76</f>
        <v>2.6899999999999977</v>
      </c>
      <c r="H76" s="250">
        <v>11</v>
      </c>
      <c r="I76" s="328">
        <v>24.8</v>
      </c>
      <c r="J76" s="296" t="s">
        <v>500</v>
      </c>
      <c r="K76" s="297" t="s">
        <v>486</v>
      </c>
      <c r="L76" s="11">
        <v>600</v>
      </c>
      <c r="M76" s="234">
        <v>1000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1</v>
      </c>
      <c r="Y76" s="6">
        <v>1</v>
      </c>
      <c r="Z76" s="298">
        <v>1</v>
      </c>
      <c r="AA76" s="298">
        <v>1</v>
      </c>
      <c r="AB76" s="299">
        <v>1</v>
      </c>
      <c r="AC76" s="299">
        <v>1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6">
        <v>0</v>
      </c>
      <c r="AN76" s="6">
        <v>0</v>
      </c>
      <c r="AO76" s="6">
        <v>0</v>
      </c>
      <c r="AP76" s="6">
        <v>0</v>
      </c>
      <c r="AQ76" s="6">
        <v>0</v>
      </c>
      <c r="AR76" s="6">
        <v>0</v>
      </c>
      <c r="AS76" s="6">
        <v>0</v>
      </c>
      <c r="AT76" s="6">
        <v>0</v>
      </c>
      <c r="AU76" s="6">
        <v>0</v>
      </c>
      <c r="AV76" s="6">
        <v>0</v>
      </c>
      <c r="AW76" s="6">
        <v>0</v>
      </c>
      <c r="AX76" s="6">
        <v>0</v>
      </c>
      <c r="AY76" s="6">
        <v>0</v>
      </c>
      <c r="AZ76" s="6">
        <v>0</v>
      </c>
      <c r="BA76" s="6">
        <v>0</v>
      </c>
      <c r="BB76" s="6">
        <v>1</v>
      </c>
      <c r="BC76" s="11"/>
    </row>
    <row r="77" spans="1:55" x14ac:dyDescent="0.2">
      <c r="A77" s="21" t="s">
        <v>274</v>
      </c>
      <c r="B77" s="22" t="s">
        <v>75</v>
      </c>
      <c r="C77" s="21" t="s">
        <v>75</v>
      </c>
      <c r="D77" s="21"/>
      <c r="E77" s="258" t="s">
        <v>507</v>
      </c>
      <c r="F77" s="258" t="s">
        <v>507</v>
      </c>
      <c r="G77" s="258"/>
      <c r="H77" s="259" t="s">
        <v>507</v>
      </c>
      <c r="I77" s="259" t="s">
        <v>507</v>
      </c>
      <c r="J77" s="258" t="s">
        <v>507</v>
      </c>
      <c r="K77" s="258" t="s">
        <v>507</v>
      </c>
      <c r="L77" s="21">
        <v>400</v>
      </c>
      <c r="M77" s="24">
        <v>3000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1</v>
      </c>
      <c r="U77" s="25">
        <v>1</v>
      </c>
      <c r="V77" s="25">
        <v>1</v>
      </c>
      <c r="W77" s="25">
        <v>1</v>
      </c>
      <c r="X77" s="25">
        <v>1</v>
      </c>
      <c r="Y77" s="25">
        <v>1</v>
      </c>
      <c r="Z77" s="25">
        <v>1</v>
      </c>
      <c r="AA77" s="25">
        <v>1</v>
      </c>
      <c r="AB77" s="25">
        <v>1</v>
      </c>
      <c r="AC77" s="25">
        <v>1</v>
      </c>
      <c r="AD77" s="25">
        <v>1</v>
      </c>
      <c r="AE77" s="25">
        <v>1</v>
      </c>
      <c r="AF77" s="25">
        <v>1</v>
      </c>
      <c r="AG77" s="25">
        <v>1</v>
      </c>
      <c r="AH77" s="25">
        <v>1</v>
      </c>
      <c r="AI77" s="25">
        <v>1</v>
      </c>
      <c r="AJ77" s="25">
        <v>1</v>
      </c>
      <c r="AK77" s="25">
        <v>1</v>
      </c>
      <c r="AL77" s="25">
        <v>1</v>
      </c>
      <c r="AM77" s="25">
        <v>1</v>
      </c>
      <c r="AN77" s="25">
        <v>1</v>
      </c>
      <c r="AO77" s="25">
        <v>1</v>
      </c>
      <c r="AP77" s="25">
        <v>1</v>
      </c>
      <c r="AQ77" s="25">
        <v>1</v>
      </c>
      <c r="AR77" s="25">
        <v>1</v>
      </c>
      <c r="AS77" s="25">
        <v>1</v>
      </c>
      <c r="AT77" s="25">
        <v>1</v>
      </c>
      <c r="AU77" s="25">
        <v>1</v>
      </c>
      <c r="AV77" s="25">
        <v>1</v>
      </c>
      <c r="AW77" s="25">
        <v>1</v>
      </c>
      <c r="AX77" s="25">
        <v>1</v>
      </c>
      <c r="AY77" s="25">
        <v>1</v>
      </c>
      <c r="AZ77" s="25">
        <v>1</v>
      </c>
      <c r="BA77" s="25">
        <v>0</v>
      </c>
      <c r="BB77" s="25">
        <v>1</v>
      </c>
      <c r="BC77" s="21" t="s">
        <v>85</v>
      </c>
    </row>
    <row r="78" spans="1:55" x14ac:dyDescent="0.2">
      <c r="A78" s="29" t="s">
        <v>18</v>
      </c>
      <c r="B78" s="30">
        <v>10.6</v>
      </c>
      <c r="C78" s="31">
        <v>19.399999999999999</v>
      </c>
      <c r="D78" s="31">
        <f>(B78+C78)/2</f>
        <v>15</v>
      </c>
      <c r="E78" s="31"/>
      <c r="F78" s="31"/>
      <c r="G78" s="31"/>
      <c r="H78" s="245">
        <v>3.4</v>
      </c>
      <c r="I78" s="245">
        <v>22</v>
      </c>
      <c r="J78" s="31" t="s">
        <v>500</v>
      </c>
      <c r="K78" s="37" t="s">
        <v>486</v>
      </c>
      <c r="L78" s="29">
        <v>900</v>
      </c>
      <c r="M78" s="32">
        <f>L78</f>
        <v>900</v>
      </c>
      <c r="N78" s="33">
        <v>0</v>
      </c>
      <c r="O78" s="33">
        <v>0</v>
      </c>
      <c r="P78" s="33">
        <v>0</v>
      </c>
      <c r="Q78" s="33">
        <v>0</v>
      </c>
      <c r="R78" s="33">
        <v>0</v>
      </c>
      <c r="S78" s="33">
        <v>0</v>
      </c>
      <c r="T78" s="33">
        <v>0</v>
      </c>
      <c r="U78" s="33">
        <v>0</v>
      </c>
      <c r="V78" s="33">
        <v>0</v>
      </c>
      <c r="W78" s="33">
        <v>0</v>
      </c>
      <c r="X78" s="33">
        <v>0</v>
      </c>
      <c r="Y78" s="33">
        <v>0</v>
      </c>
      <c r="Z78" s="33">
        <v>0</v>
      </c>
      <c r="AA78" s="33">
        <v>0</v>
      </c>
      <c r="AB78" s="33">
        <v>1</v>
      </c>
      <c r="AC78" s="33">
        <v>0</v>
      </c>
      <c r="AD78" s="33">
        <v>0</v>
      </c>
      <c r="AE78" s="33">
        <v>0</v>
      </c>
      <c r="AF78" s="33">
        <v>0</v>
      </c>
      <c r="AG78" s="33">
        <v>0</v>
      </c>
      <c r="AH78" s="33">
        <v>0</v>
      </c>
      <c r="AI78" s="33">
        <v>0</v>
      </c>
      <c r="AJ78" s="33">
        <v>0</v>
      </c>
      <c r="AK78" s="33">
        <v>0</v>
      </c>
      <c r="AL78" s="33">
        <v>0</v>
      </c>
      <c r="AM78" s="33">
        <v>0</v>
      </c>
      <c r="AN78" s="33">
        <v>0</v>
      </c>
      <c r="AO78" s="33">
        <v>0</v>
      </c>
      <c r="AP78" s="33">
        <v>0</v>
      </c>
      <c r="AQ78" s="33">
        <v>0</v>
      </c>
      <c r="AR78" s="33">
        <v>0</v>
      </c>
      <c r="AS78" s="33">
        <v>0</v>
      </c>
      <c r="AT78" s="33">
        <v>0</v>
      </c>
      <c r="AU78" s="33">
        <v>0</v>
      </c>
      <c r="AV78" s="33">
        <v>0</v>
      </c>
      <c r="AW78" s="33">
        <v>0</v>
      </c>
      <c r="AX78" s="33">
        <v>0</v>
      </c>
      <c r="AY78" s="33">
        <v>0</v>
      </c>
      <c r="AZ78" s="33">
        <v>0</v>
      </c>
      <c r="BA78" s="33">
        <v>0</v>
      </c>
      <c r="BB78" s="33">
        <v>1</v>
      </c>
      <c r="BC78" s="29" t="s">
        <v>19</v>
      </c>
    </row>
    <row r="79" spans="1:55" x14ac:dyDescent="0.2">
      <c r="A79" s="21" t="s">
        <v>275</v>
      </c>
      <c r="B79" s="22" t="s">
        <v>75</v>
      </c>
      <c r="C79" s="23" t="s">
        <v>75</v>
      </c>
      <c r="D79" s="23"/>
      <c r="E79" s="256" t="s">
        <v>507</v>
      </c>
      <c r="F79" s="256" t="s">
        <v>507</v>
      </c>
      <c r="G79" s="256"/>
      <c r="H79" s="257" t="s">
        <v>507</v>
      </c>
      <c r="I79" s="257" t="s">
        <v>507</v>
      </c>
      <c r="J79" s="256" t="s">
        <v>507</v>
      </c>
      <c r="K79" s="256" t="s">
        <v>507</v>
      </c>
      <c r="L79" s="21">
        <v>200</v>
      </c>
      <c r="M79" s="24">
        <v>1600</v>
      </c>
      <c r="N79" s="25">
        <v>1</v>
      </c>
      <c r="O79" s="25">
        <v>1</v>
      </c>
      <c r="P79" s="25">
        <v>1</v>
      </c>
      <c r="Q79" s="25">
        <v>1</v>
      </c>
      <c r="R79" s="25">
        <v>1</v>
      </c>
      <c r="S79" s="25">
        <v>1</v>
      </c>
      <c r="T79" s="25">
        <v>1</v>
      </c>
      <c r="U79" s="25">
        <v>1</v>
      </c>
      <c r="V79" s="25">
        <v>1</v>
      </c>
      <c r="W79" s="25">
        <v>1</v>
      </c>
      <c r="X79" s="25">
        <v>1</v>
      </c>
      <c r="Y79" s="25">
        <v>1</v>
      </c>
      <c r="Z79" s="25">
        <v>1</v>
      </c>
      <c r="AA79" s="25">
        <v>1</v>
      </c>
      <c r="AB79" s="25">
        <v>1</v>
      </c>
      <c r="AC79" s="25">
        <v>1</v>
      </c>
      <c r="AD79" s="25">
        <v>1</v>
      </c>
      <c r="AE79" s="25">
        <v>1</v>
      </c>
      <c r="AF79" s="25">
        <v>1</v>
      </c>
      <c r="AG79" s="25">
        <v>1</v>
      </c>
      <c r="AH79" s="25">
        <v>1</v>
      </c>
      <c r="AI79" s="25">
        <v>1</v>
      </c>
      <c r="AJ79" s="25">
        <v>1</v>
      </c>
      <c r="AK79" s="25">
        <v>0</v>
      </c>
      <c r="AL79" s="25">
        <v>0</v>
      </c>
      <c r="AM79" s="25">
        <v>0</v>
      </c>
      <c r="AN79" s="25">
        <v>0</v>
      </c>
      <c r="AO79" s="25">
        <v>0</v>
      </c>
      <c r="AP79" s="25">
        <v>0</v>
      </c>
      <c r="AQ79" s="25">
        <v>0</v>
      </c>
      <c r="AR79" s="25">
        <v>0</v>
      </c>
      <c r="AS79" s="25">
        <v>0</v>
      </c>
      <c r="AT79" s="25">
        <v>0</v>
      </c>
      <c r="AU79" s="25">
        <v>0</v>
      </c>
      <c r="AV79" s="25">
        <v>0</v>
      </c>
      <c r="AW79" s="25">
        <v>0</v>
      </c>
      <c r="AX79" s="25">
        <v>0</v>
      </c>
      <c r="AY79" s="25">
        <v>0</v>
      </c>
      <c r="AZ79" s="25">
        <v>0</v>
      </c>
      <c r="BA79" s="25">
        <v>0</v>
      </c>
      <c r="BB79" s="25">
        <v>1</v>
      </c>
      <c r="BC79" s="21" t="s">
        <v>276</v>
      </c>
    </row>
    <row r="80" spans="1:55" x14ac:dyDescent="0.2">
      <c r="A80" s="21" t="s">
        <v>86</v>
      </c>
      <c r="B80" s="22" t="s">
        <v>75</v>
      </c>
      <c r="C80" s="23" t="s">
        <v>75</v>
      </c>
      <c r="D80" s="23"/>
      <c r="E80" s="256" t="s">
        <v>507</v>
      </c>
      <c r="F80" s="256" t="s">
        <v>507</v>
      </c>
      <c r="G80" s="256"/>
      <c r="H80" s="257" t="s">
        <v>507</v>
      </c>
      <c r="I80" s="257" t="s">
        <v>507</v>
      </c>
      <c r="J80" s="256" t="s">
        <v>507</v>
      </c>
      <c r="K80" s="256" t="s">
        <v>507</v>
      </c>
      <c r="L80" s="21">
        <v>700</v>
      </c>
      <c r="M80" s="24">
        <v>1800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</v>
      </c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1</v>
      </c>
      <c r="AA80" s="25">
        <v>1</v>
      </c>
      <c r="AB80" s="25">
        <v>1</v>
      </c>
      <c r="AC80" s="25">
        <v>1</v>
      </c>
      <c r="AD80" s="25">
        <v>1</v>
      </c>
      <c r="AE80" s="25">
        <v>1</v>
      </c>
      <c r="AF80" s="25">
        <v>1</v>
      </c>
      <c r="AG80" s="25">
        <v>1</v>
      </c>
      <c r="AH80" s="25">
        <v>1</v>
      </c>
      <c r="AI80" s="25">
        <v>1</v>
      </c>
      <c r="AJ80" s="25">
        <v>1</v>
      </c>
      <c r="AK80" s="25">
        <v>1</v>
      </c>
      <c r="AL80" s="25">
        <v>1</v>
      </c>
      <c r="AM80" s="25">
        <v>1</v>
      </c>
      <c r="AN80" s="25">
        <v>1</v>
      </c>
      <c r="AO80" s="25">
        <v>0</v>
      </c>
      <c r="AP80" s="25">
        <v>0</v>
      </c>
      <c r="AQ80" s="25">
        <v>0</v>
      </c>
      <c r="AR80" s="25">
        <v>0</v>
      </c>
      <c r="AS80" s="25">
        <v>0</v>
      </c>
      <c r="AT80" s="25">
        <v>0</v>
      </c>
      <c r="AU80" s="25">
        <v>0</v>
      </c>
      <c r="AV80" s="25">
        <v>0</v>
      </c>
      <c r="AW80" s="25">
        <v>0</v>
      </c>
      <c r="AX80" s="25">
        <v>0</v>
      </c>
      <c r="AY80" s="25">
        <v>0</v>
      </c>
      <c r="AZ80" s="25">
        <v>0</v>
      </c>
      <c r="BA80" s="25">
        <v>0</v>
      </c>
      <c r="BB80" s="25">
        <v>1</v>
      </c>
      <c r="BC80" s="21" t="s">
        <v>87</v>
      </c>
    </row>
    <row r="81" spans="1:55" x14ac:dyDescent="0.2">
      <c r="A81" s="90" t="s">
        <v>193</v>
      </c>
      <c r="B81" s="92">
        <v>11.3</v>
      </c>
      <c r="C81" s="5">
        <v>27.7</v>
      </c>
      <c r="D81" s="5">
        <f>(B81+C81)/2</f>
        <v>19.5</v>
      </c>
      <c r="E81" s="109">
        <f>MAX(AQ$220:AQ$223)</f>
        <v>8.6899999999999977</v>
      </c>
      <c r="F81" s="109">
        <f>B81-E81</f>
        <v>2.610000000000003</v>
      </c>
      <c r="G81" s="109">
        <f>E81-H81</f>
        <v>0.68999999999999773</v>
      </c>
      <c r="H81" s="354">
        <v>8</v>
      </c>
      <c r="I81" s="327">
        <v>24.8</v>
      </c>
      <c r="J81" s="223" t="s">
        <v>500</v>
      </c>
      <c r="K81" s="180" t="s">
        <v>486</v>
      </c>
      <c r="L81" s="11">
        <v>400</v>
      </c>
      <c r="M81" s="3">
        <v>2000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1</v>
      </c>
      <c r="U81" s="4">
        <v>1</v>
      </c>
      <c r="V81" s="4">
        <v>1</v>
      </c>
      <c r="W81" s="4">
        <v>1</v>
      </c>
      <c r="X81" s="4">
        <v>1</v>
      </c>
      <c r="Y81" s="4">
        <v>1</v>
      </c>
      <c r="Z81" s="4">
        <v>1</v>
      </c>
      <c r="AA81" s="4">
        <v>1</v>
      </c>
      <c r="AB81" s="4">
        <v>1</v>
      </c>
      <c r="AC81" s="4">
        <v>1</v>
      </c>
      <c r="AD81" s="4">
        <v>1</v>
      </c>
      <c r="AE81" s="4">
        <v>1</v>
      </c>
      <c r="AF81" s="4">
        <v>1</v>
      </c>
      <c r="AG81" s="67">
        <v>1</v>
      </c>
      <c r="AH81" s="67">
        <v>1</v>
      </c>
      <c r="AI81" s="67">
        <v>1</v>
      </c>
      <c r="AJ81" s="67">
        <v>1</v>
      </c>
      <c r="AK81" s="67">
        <v>1</v>
      </c>
      <c r="AL81" s="69">
        <v>1</v>
      </c>
      <c r="AM81" s="69">
        <v>1</v>
      </c>
      <c r="AN81" s="299">
        <v>1</v>
      </c>
      <c r="AO81" s="299">
        <v>1</v>
      </c>
      <c r="AP81" s="299">
        <v>1</v>
      </c>
      <c r="AQ81" s="355">
        <v>1</v>
      </c>
      <c r="AR81" s="4">
        <v>0</v>
      </c>
      <c r="AS81" s="4">
        <v>0</v>
      </c>
      <c r="AT81" s="4">
        <v>0</v>
      </c>
      <c r="AU81" s="4">
        <v>0</v>
      </c>
      <c r="AV81" s="4">
        <v>0</v>
      </c>
      <c r="AW81" s="4">
        <v>0</v>
      </c>
      <c r="AX81" s="4">
        <v>0</v>
      </c>
      <c r="AY81" s="4">
        <v>0</v>
      </c>
      <c r="AZ81" s="4">
        <v>0</v>
      </c>
      <c r="BA81" s="4">
        <v>0</v>
      </c>
      <c r="BB81" s="4">
        <v>1</v>
      </c>
      <c r="BC81" s="11"/>
    </row>
    <row r="82" spans="1:55" x14ac:dyDescent="0.2">
      <c r="A82" s="91" t="s">
        <v>88</v>
      </c>
      <c r="B82" s="95">
        <v>14</v>
      </c>
      <c r="C82" s="31">
        <v>17</v>
      </c>
      <c r="D82" s="31">
        <f>(B82+C82)/2</f>
        <v>15.5</v>
      </c>
      <c r="E82" s="111">
        <f>MAX(AQ$220:AQ$223)</f>
        <v>8.6899999999999977</v>
      </c>
      <c r="F82" s="111">
        <f>B82-E82</f>
        <v>5.3100000000000023</v>
      </c>
      <c r="G82" s="111">
        <f>E82-H82</f>
        <v>3.2899999999999974</v>
      </c>
      <c r="H82" s="245">
        <v>5.4</v>
      </c>
      <c r="I82" s="245">
        <v>24.7</v>
      </c>
      <c r="J82" s="224" t="s">
        <v>500</v>
      </c>
      <c r="K82" s="181" t="s">
        <v>486</v>
      </c>
      <c r="L82" s="29">
        <v>2000</v>
      </c>
      <c r="M82" s="32">
        <f>L82</f>
        <v>2000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0</v>
      </c>
      <c r="AC82" s="33">
        <v>0</v>
      </c>
      <c r="AD82" s="33">
        <v>0</v>
      </c>
      <c r="AE82" s="33">
        <v>0</v>
      </c>
      <c r="AF82" s="33">
        <v>0</v>
      </c>
      <c r="AG82" s="33">
        <v>0</v>
      </c>
      <c r="AH82" s="33">
        <v>0</v>
      </c>
      <c r="AI82" s="33">
        <v>0</v>
      </c>
      <c r="AJ82" s="33">
        <v>0</v>
      </c>
      <c r="AK82" s="33">
        <v>0</v>
      </c>
      <c r="AL82" s="33">
        <v>0</v>
      </c>
      <c r="AM82" s="33">
        <v>0</v>
      </c>
      <c r="AN82" s="33">
        <v>0</v>
      </c>
      <c r="AO82" s="33">
        <v>0</v>
      </c>
      <c r="AP82" s="33">
        <v>0</v>
      </c>
      <c r="AQ82" s="70">
        <v>1</v>
      </c>
      <c r="AR82" s="33">
        <v>0</v>
      </c>
      <c r="AS82" s="33">
        <v>0</v>
      </c>
      <c r="AT82" s="33">
        <v>0</v>
      </c>
      <c r="AU82" s="33">
        <v>0</v>
      </c>
      <c r="AV82" s="33">
        <v>0</v>
      </c>
      <c r="AW82" s="33">
        <v>0</v>
      </c>
      <c r="AX82" s="33">
        <v>0</v>
      </c>
      <c r="AY82" s="33">
        <v>0</v>
      </c>
      <c r="AZ82" s="33">
        <v>0</v>
      </c>
      <c r="BA82" s="33">
        <v>0</v>
      </c>
      <c r="BB82" s="33">
        <v>1</v>
      </c>
      <c r="BC82" s="29" t="s">
        <v>36</v>
      </c>
    </row>
    <row r="83" spans="1:55" x14ac:dyDescent="0.2">
      <c r="A83" s="21" t="s">
        <v>277</v>
      </c>
      <c r="B83" s="22" t="s">
        <v>75</v>
      </c>
      <c r="C83" s="23" t="s">
        <v>75</v>
      </c>
      <c r="D83" s="23"/>
      <c r="E83" s="256" t="s">
        <v>507</v>
      </c>
      <c r="F83" s="256" t="s">
        <v>507</v>
      </c>
      <c r="G83" s="256"/>
      <c r="H83" s="257" t="s">
        <v>507</v>
      </c>
      <c r="I83" s="257" t="s">
        <v>507</v>
      </c>
      <c r="J83" s="256" t="s">
        <v>507</v>
      </c>
      <c r="K83" s="256" t="s">
        <v>507</v>
      </c>
      <c r="L83" s="21">
        <v>200</v>
      </c>
      <c r="M83" s="24">
        <v>2200</v>
      </c>
      <c r="N83" s="25">
        <v>1</v>
      </c>
      <c r="O83" s="25">
        <v>1</v>
      </c>
      <c r="P83" s="25">
        <v>1</v>
      </c>
      <c r="Q83" s="25">
        <v>1</v>
      </c>
      <c r="R83" s="25">
        <v>1</v>
      </c>
      <c r="S83" s="25">
        <v>1</v>
      </c>
      <c r="T83" s="25">
        <v>1</v>
      </c>
      <c r="U83" s="25">
        <v>1</v>
      </c>
      <c r="V83" s="25">
        <v>1</v>
      </c>
      <c r="W83" s="25">
        <v>1</v>
      </c>
      <c r="X83" s="25">
        <v>1</v>
      </c>
      <c r="Y83" s="25">
        <v>1</v>
      </c>
      <c r="Z83" s="25">
        <v>1</v>
      </c>
      <c r="AA83" s="25">
        <v>1</v>
      </c>
      <c r="AB83" s="25">
        <v>1</v>
      </c>
      <c r="AC83" s="25">
        <v>1</v>
      </c>
      <c r="AD83" s="25">
        <v>1</v>
      </c>
      <c r="AE83" s="25">
        <v>1</v>
      </c>
      <c r="AF83" s="25">
        <v>1</v>
      </c>
      <c r="AG83" s="25">
        <v>1</v>
      </c>
      <c r="AH83" s="25">
        <v>1</v>
      </c>
      <c r="AI83" s="25">
        <v>1</v>
      </c>
      <c r="AJ83" s="25">
        <v>1</v>
      </c>
      <c r="AK83" s="25">
        <v>1</v>
      </c>
      <c r="AL83" s="25">
        <v>1</v>
      </c>
      <c r="AM83" s="25">
        <v>1</v>
      </c>
      <c r="AN83" s="25">
        <v>1</v>
      </c>
      <c r="AO83" s="25">
        <v>1</v>
      </c>
      <c r="AP83" s="25">
        <v>1</v>
      </c>
      <c r="AQ83" s="25">
        <v>1</v>
      </c>
      <c r="AR83" s="25">
        <v>1</v>
      </c>
      <c r="AS83" s="25">
        <v>1</v>
      </c>
      <c r="AT83" s="25">
        <v>0</v>
      </c>
      <c r="AU83" s="25">
        <v>0</v>
      </c>
      <c r="AV83" s="25">
        <v>0</v>
      </c>
      <c r="AW83" s="25">
        <v>0</v>
      </c>
      <c r="AX83" s="25">
        <v>0</v>
      </c>
      <c r="AY83" s="25">
        <v>0</v>
      </c>
      <c r="AZ83" s="25">
        <v>0</v>
      </c>
      <c r="BA83" s="25">
        <v>0</v>
      </c>
      <c r="BB83" s="25">
        <v>1</v>
      </c>
      <c r="BC83" s="21" t="s">
        <v>276</v>
      </c>
    </row>
    <row r="84" spans="1:55" x14ac:dyDescent="0.2">
      <c r="A84" s="29" t="s">
        <v>89</v>
      </c>
      <c r="B84" s="30">
        <v>4.4000000000000004</v>
      </c>
      <c r="C84" s="29">
        <v>21.3</v>
      </c>
      <c r="D84" s="29">
        <f t="shared" ref="D84:D90" si="4">(B84+C84)/2</f>
        <v>12.850000000000001</v>
      </c>
      <c r="E84" s="29"/>
      <c r="F84" s="29"/>
      <c r="G84" s="29"/>
      <c r="H84" s="359">
        <v>9.3000000000000007</v>
      </c>
      <c r="I84" s="246">
        <v>21.1</v>
      </c>
      <c r="J84" s="29" t="s">
        <v>500</v>
      </c>
      <c r="K84" s="170" t="s">
        <v>485</v>
      </c>
      <c r="L84" s="29">
        <v>1800</v>
      </c>
      <c r="M84" s="32">
        <v>1850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0</v>
      </c>
      <c r="AH84" s="33">
        <v>0</v>
      </c>
      <c r="AI84" s="33">
        <v>0</v>
      </c>
      <c r="AJ84" s="33">
        <v>0</v>
      </c>
      <c r="AK84" s="33">
        <v>0</v>
      </c>
      <c r="AL84" s="33">
        <v>0</v>
      </c>
      <c r="AM84" s="33">
        <v>0</v>
      </c>
      <c r="AN84" s="353">
        <v>1</v>
      </c>
      <c r="AO84" s="353">
        <v>1</v>
      </c>
      <c r="AP84" s="33">
        <v>0</v>
      </c>
      <c r="AQ84" s="33">
        <v>0</v>
      </c>
      <c r="AR84" s="33">
        <v>0</v>
      </c>
      <c r="AS84" s="33">
        <v>0</v>
      </c>
      <c r="AT84" s="33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3">
        <v>0</v>
      </c>
      <c r="BA84" s="33">
        <v>0</v>
      </c>
      <c r="BB84" s="33">
        <v>1</v>
      </c>
      <c r="BC84" s="29" t="s">
        <v>194</v>
      </c>
    </row>
    <row r="85" spans="1:55" x14ac:dyDescent="0.2">
      <c r="A85" s="237" t="s">
        <v>503</v>
      </c>
      <c r="B85" s="92">
        <v>14</v>
      </c>
      <c r="C85" s="10">
        <v>21.9</v>
      </c>
      <c r="D85" s="10">
        <f t="shared" si="4"/>
        <v>17.95</v>
      </c>
      <c r="E85" s="236">
        <f>E86</f>
        <v>8.19</v>
      </c>
      <c r="F85" s="236">
        <f>F86</f>
        <v>5.8100000000000005</v>
      </c>
      <c r="G85" s="236">
        <f>E85-H85</f>
        <v>0.1899999999999995</v>
      </c>
      <c r="H85" s="252">
        <v>8</v>
      </c>
      <c r="I85" s="252">
        <v>21.9</v>
      </c>
      <c r="J85" s="10" t="s">
        <v>499</v>
      </c>
      <c r="K85" s="180" t="str">
        <f>K86</f>
        <v>+</v>
      </c>
      <c r="L85" s="211">
        <f>L86</f>
        <v>350</v>
      </c>
      <c r="M85" s="212">
        <f>M86</f>
        <v>2100</v>
      </c>
      <c r="N85" s="4" t="str">
        <f t="shared" ref="N85:BB85" si="5">IF(N86=0,"–","+")</f>
        <v>–</v>
      </c>
      <c r="O85" s="4" t="str">
        <f t="shared" si="5"/>
        <v>–</v>
      </c>
      <c r="P85" s="4" t="str">
        <f t="shared" si="5"/>
        <v>–</v>
      </c>
      <c r="Q85" s="4" t="str">
        <f t="shared" si="5"/>
        <v>–</v>
      </c>
      <c r="R85" s="4" t="str">
        <f t="shared" si="5"/>
        <v>–</v>
      </c>
      <c r="S85" s="4" t="str">
        <f t="shared" si="5"/>
        <v>+</v>
      </c>
      <c r="T85" s="4" t="str">
        <f t="shared" si="5"/>
        <v>+</v>
      </c>
      <c r="U85" s="4" t="str">
        <f t="shared" si="5"/>
        <v>+</v>
      </c>
      <c r="V85" s="4" t="str">
        <f t="shared" si="5"/>
        <v>+</v>
      </c>
      <c r="W85" s="4" t="str">
        <f t="shared" si="5"/>
        <v>+</v>
      </c>
      <c r="X85" s="4" t="str">
        <f t="shared" si="5"/>
        <v>+</v>
      </c>
      <c r="Y85" s="4" t="str">
        <f t="shared" si="5"/>
        <v>+</v>
      </c>
      <c r="Z85" s="4" t="str">
        <f t="shared" si="5"/>
        <v>+</v>
      </c>
      <c r="AA85" s="4" t="str">
        <f t="shared" si="5"/>
        <v>+</v>
      </c>
      <c r="AB85" s="4" t="str">
        <f t="shared" si="5"/>
        <v>+</v>
      </c>
      <c r="AC85" s="4" t="str">
        <f t="shared" si="5"/>
        <v>+</v>
      </c>
      <c r="AD85" s="4" t="str">
        <f t="shared" si="5"/>
        <v>+</v>
      </c>
      <c r="AE85" s="4" t="str">
        <f t="shared" si="5"/>
        <v>+</v>
      </c>
      <c r="AF85" s="4" t="str">
        <f t="shared" si="5"/>
        <v>+</v>
      </c>
      <c r="AG85" s="4" t="str">
        <f t="shared" si="5"/>
        <v>+</v>
      </c>
      <c r="AH85" s="4" t="str">
        <f t="shared" si="5"/>
        <v>+</v>
      </c>
      <c r="AI85" s="4" t="str">
        <f t="shared" si="5"/>
        <v>+</v>
      </c>
      <c r="AJ85" s="4" t="str">
        <f t="shared" si="5"/>
        <v>+</v>
      </c>
      <c r="AK85" s="4" t="str">
        <f t="shared" si="5"/>
        <v>+</v>
      </c>
      <c r="AL85" s="4" t="str">
        <f t="shared" si="5"/>
        <v>+</v>
      </c>
      <c r="AM85" s="4" t="str">
        <f t="shared" si="5"/>
        <v>+</v>
      </c>
      <c r="AN85" s="4" t="str">
        <f t="shared" si="5"/>
        <v>+</v>
      </c>
      <c r="AO85" s="4" t="str">
        <f t="shared" si="5"/>
        <v>+</v>
      </c>
      <c r="AP85" s="4" t="str">
        <f t="shared" si="5"/>
        <v>+</v>
      </c>
      <c r="AQ85" s="4" t="str">
        <f t="shared" si="5"/>
        <v>+</v>
      </c>
      <c r="AR85" s="4" t="str">
        <f t="shared" si="5"/>
        <v>+</v>
      </c>
      <c r="AS85" s="4" t="str">
        <f t="shared" si="5"/>
        <v>–</v>
      </c>
      <c r="AT85" s="4" t="str">
        <f t="shared" si="5"/>
        <v>–</v>
      </c>
      <c r="AU85" s="4" t="str">
        <f t="shared" si="5"/>
        <v>–</v>
      </c>
      <c r="AV85" s="4" t="str">
        <f t="shared" si="5"/>
        <v>–</v>
      </c>
      <c r="AW85" s="4" t="str">
        <f t="shared" si="5"/>
        <v>–</v>
      </c>
      <c r="AX85" s="4" t="str">
        <f t="shared" si="5"/>
        <v>–</v>
      </c>
      <c r="AY85" s="4" t="str">
        <f t="shared" si="5"/>
        <v>–</v>
      </c>
      <c r="AZ85" s="4" t="str">
        <f t="shared" si="5"/>
        <v>–</v>
      </c>
      <c r="BA85" s="4" t="str">
        <f t="shared" si="5"/>
        <v>–</v>
      </c>
      <c r="BB85" s="4" t="str">
        <f t="shared" si="5"/>
        <v>+</v>
      </c>
      <c r="BC85" s="11"/>
    </row>
    <row r="86" spans="1:55" x14ac:dyDescent="0.2">
      <c r="A86" s="262" t="s">
        <v>20</v>
      </c>
      <c r="B86" s="209">
        <v>14</v>
      </c>
      <c r="C86" s="210">
        <v>21.9</v>
      </c>
      <c r="D86" s="210">
        <f t="shared" si="4"/>
        <v>17.95</v>
      </c>
      <c r="E86" s="219">
        <f>MAX(AR$220:AR$223)</f>
        <v>8.19</v>
      </c>
      <c r="F86" s="219">
        <f>B86-E86</f>
        <v>5.8100000000000005</v>
      </c>
      <c r="G86" s="219">
        <f>E86-H86</f>
        <v>2.1899999999999995</v>
      </c>
      <c r="H86" s="354">
        <v>6</v>
      </c>
      <c r="I86" s="351">
        <v>17</v>
      </c>
      <c r="J86" s="221" t="s">
        <v>540</v>
      </c>
      <c r="K86" s="178" t="s">
        <v>486</v>
      </c>
      <c r="L86" s="29">
        <v>350</v>
      </c>
      <c r="M86" s="32">
        <v>2100</v>
      </c>
      <c r="N86" s="33">
        <v>0</v>
      </c>
      <c r="O86" s="33">
        <v>0</v>
      </c>
      <c r="P86" s="33">
        <v>0</v>
      </c>
      <c r="Q86" s="33">
        <v>0</v>
      </c>
      <c r="R86" s="33">
        <v>0</v>
      </c>
      <c r="S86" s="344">
        <v>1</v>
      </c>
      <c r="T86" s="344">
        <v>1</v>
      </c>
      <c r="U86" s="344">
        <v>1</v>
      </c>
      <c r="V86" s="344">
        <v>1</v>
      </c>
      <c r="W86" s="344">
        <v>1</v>
      </c>
      <c r="X86" s="344">
        <v>1</v>
      </c>
      <c r="Y86" s="344">
        <v>1</v>
      </c>
      <c r="Z86" s="344">
        <v>1</v>
      </c>
      <c r="AA86" s="346">
        <v>1</v>
      </c>
      <c r="AB86" s="346">
        <v>1</v>
      </c>
      <c r="AC86" s="346">
        <v>1</v>
      </c>
      <c r="AD86" s="346">
        <v>1</v>
      </c>
      <c r="AE86" s="350">
        <v>1</v>
      </c>
      <c r="AF86" s="350">
        <v>1</v>
      </c>
      <c r="AG86" s="350">
        <v>1</v>
      </c>
      <c r="AH86" s="350">
        <v>1</v>
      </c>
      <c r="AI86" s="350">
        <v>1</v>
      </c>
      <c r="AJ86" s="350">
        <v>1</v>
      </c>
      <c r="AK86" s="350">
        <v>1</v>
      </c>
      <c r="AL86" s="350">
        <v>1</v>
      </c>
      <c r="AM86" s="350">
        <v>1</v>
      </c>
      <c r="AN86" s="350">
        <v>1</v>
      </c>
      <c r="AO86" s="70">
        <v>1</v>
      </c>
      <c r="AP86" s="70">
        <v>1</v>
      </c>
      <c r="AQ86" s="70">
        <v>1</v>
      </c>
      <c r="AR86" s="355">
        <v>1</v>
      </c>
      <c r="AS86" s="33">
        <v>0</v>
      </c>
      <c r="AT86" s="33">
        <v>0</v>
      </c>
      <c r="AU86" s="33">
        <v>0</v>
      </c>
      <c r="AV86" s="33">
        <v>0</v>
      </c>
      <c r="AW86" s="33">
        <v>0</v>
      </c>
      <c r="AX86" s="33">
        <v>0</v>
      </c>
      <c r="AY86" s="33">
        <v>0</v>
      </c>
      <c r="AZ86" s="33">
        <v>0</v>
      </c>
      <c r="BA86" s="33">
        <v>0</v>
      </c>
      <c r="BB86" s="33">
        <v>1</v>
      </c>
      <c r="BC86" s="29" t="s">
        <v>195</v>
      </c>
    </row>
    <row r="87" spans="1:55" x14ac:dyDescent="0.2">
      <c r="A87" s="11" t="s">
        <v>196</v>
      </c>
      <c r="B87" s="12">
        <v>4.4000000000000004</v>
      </c>
      <c r="C87" s="18">
        <v>23.1</v>
      </c>
      <c r="D87" s="18">
        <f t="shared" si="4"/>
        <v>13.75</v>
      </c>
      <c r="E87" s="18"/>
      <c r="F87" s="18"/>
      <c r="G87" s="18"/>
      <c r="H87" s="248">
        <v>1.2</v>
      </c>
      <c r="I87" s="248">
        <v>21.9</v>
      </c>
      <c r="J87" s="18" t="s">
        <v>512</v>
      </c>
      <c r="K87" s="171" t="s">
        <v>485</v>
      </c>
      <c r="L87" s="11">
        <v>1000</v>
      </c>
      <c r="M87" s="3">
        <v>2200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</v>
      </c>
      <c r="Y87" s="4">
        <v>0</v>
      </c>
      <c r="Z87" s="4">
        <v>0</v>
      </c>
      <c r="AA87" s="4">
        <v>0</v>
      </c>
      <c r="AB87" s="4">
        <v>0</v>
      </c>
      <c r="AC87" s="4">
        <v>1</v>
      </c>
      <c r="AD87" s="4">
        <v>1</v>
      </c>
      <c r="AE87" s="4">
        <v>1</v>
      </c>
      <c r="AF87" s="4">
        <v>1</v>
      </c>
      <c r="AG87" s="4">
        <v>1</v>
      </c>
      <c r="AH87" s="4">
        <v>1</v>
      </c>
      <c r="AI87" s="4">
        <v>1</v>
      </c>
      <c r="AJ87" s="4">
        <v>1</v>
      </c>
      <c r="AK87" s="4">
        <v>1</v>
      </c>
      <c r="AL87" s="4">
        <v>1</v>
      </c>
      <c r="AM87" s="4">
        <v>1</v>
      </c>
      <c r="AN87" s="4">
        <v>1</v>
      </c>
      <c r="AO87" s="4">
        <v>1</v>
      </c>
      <c r="AP87" s="4">
        <v>1</v>
      </c>
      <c r="AQ87" s="4">
        <v>1</v>
      </c>
      <c r="AR87" s="4">
        <v>1</v>
      </c>
      <c r="AS87" s="4">
        <v>1</v>
      </c>
      <c r="AT87" s="4">
        <v>0</v>
      </c>
      <c r="AU87" s="4">
        <v>0</v>
      </c>
      <c r="AV87" s="4">
        <v>0</v>
      </c>
      <c r="AW87" s="4">
        <v>0</v>
      </c>
      <c r="AX87" s="4">
        <v>0</v>
      </c>
      <c r="AY87" s="4">
        <v>0</v>
      </c>
      <c r="AZ87" s="4">
        <v>0</v>
      </c>
      <c r="BA87" s="4">
        <v>0</v>
      </c>
      <c r="BB87" s="4">
        <v>1</v>
      </c>
      <c r="BC87" s="11"/>
    </row>
    <row r="88" spans="1:55" x14ac:dyDescent="0.2">
      <c r="A88" s="90" t="s">
        <v>197</v>
      </c>
      <c r="B88" s="92">
        <v>13.8</v>
      </c>
      <c r="C88" s="5">
        <v>27.7</v>
      </c>
      <c r="D88" s="5">
        <f t="shared" si="4"/>
        <v>20.75</v>
      </c>
      <c r="E88" s="109">
        <f>MAX(AH$220:AH$223)</f>
        <v>11.189999999999998</v>
      </c>
      <c r="F88" s="109">
        <f>B88-E88</f>
        <v>2.610000000000003</v>
      </c>
      <c r="G88" s="109">
        <f>E88-H88</f>
        <v>0.18999999999999773</v>
      </c>
      <c r="H88" s="354">
        <v>11</v>
      </c>
      <c r="I88" s="327">
        <v>24.8</v>
      </c>
      <c r="J88" s="223" t="s">
        <v>499</v>
      </c>
      <c r="K88" s="180" t="s">
        <v>486</v>
      </c>
      <c r="L88" s="11">
        <v>500</v>
      </c>
      <c r="M88" s="3">
        <v>1500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1</v>
      </c>
      <c r="W88" s="4">
        <v>1</v>
      </c>
      <c r="X88" s="4">
        <v>1</v>
      </c>
      <c r="Y88" s="4">
        <v>1</v>
      </c>
      <c r="Z88" s="4">
        <v>1</v>
      </c>
      <c r="AA88" s="4">
        <v>1</v>
      </c>
      <c r="AB88" s="67">
        <v>1</v>
      </c>
      <c r="AC88" s="67">
        <v>1</v>
      </c>
      <c r="AD88" s="67">
        <v>1</v>
      </c>
      <c r="AE88" s="355">
        <v>1</v>
      </c>
      <c r="AF88" s="355">
        <v>1</v>
      </c>
      <c r="AG88" s="355">
        <v>1</v>
      </c>
      <c r="AH88" s="355">
        <v>1</v>
      </c>
      <c r="AI88" s="4">
        <v>0</v>
      </c>
      <c r="AJ88" s="4">
        <v>0</v>
      </c>
      <c r="AK88" s="4">
        <v>0</v>
      </c>
      <c r="AL88" s="4">
        <v>0</v>
      </c>
      <c r="AM88" s="4">
        <v>0</v>
      </c>
      <c r="AN88" s="4">
        <v>0</v>
      </c>
      <c r="AO88" s="4">
        <v>0</v>
      </c>
      <c r="AP88" s="4">
        <v>0</v>
      </c>
      <c r="AQ88" s="4">
        <v>0</v>
      </c>
      <c r="AR88" s="4">
        <v>0</v>
      </c>
      <c r="AS88" s="4">
        <v>0</v>
      </c>
      <c r="AT88" s="4">
        <v>0</v>
      </c>
      <c r="AU88" s="4">
        <v>0</v>
      </c>
      <c r="AV88" s="4">
        <v>0</v>
      </c>
      <c r="AW88" s="4">
        <v>0</v>
      </c>
      <c r="AX88" s="4">
        <v>0</v>
      </c>
      <c r="AY88" s="4">
        <v>0</v>
      </c>
      <c r="AZ88" s="4">
        <v>0</v>
      </c>
      <c r="BA88" s="4">
        <v>0</v>
      </c>
      <c r="BB88" s="4">
        <v>1</v>
      </c>
      <c r="BC88" s="11"/>
    </row>
    <row r="89" spans="1:55" x14ac:dyDescent="0.2">
      <c r="A89" s="11" t="s">
        <v>198</v>
      </c>
      <c r="B89" s="12">
        <v>7.9</v>
      </c>
      <c r="C89" s="18">
        <v>25.5</v>
      </c>
      <c r="D89" s="18">
        <f t="shared" si="4"/>
        <v>16.7</v>
      </c>
      <c r="E89" s="18"/>
      <c r="F89" s="18"/>
      <c r="G89" s="341"/>
      <c r="H89" s="244">
        <v>9</v>
      </c>
      <c r="I89" s="326">
        <v>24.8</v>
      </c>
      <c r="J89" s="18" t="s">
        <v>521</v>
      </c>
      <c r="K89" s="171" t="s">
        <v>485</v>
      </c>
      <c r="L89" s="11" t="s">
        <v>75</v>
      </c>
      <c r="M89" s="13" t="s">
        <v>75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0</v>
      </c>
      <c r="Z89" s="14">
        <v>0</v>
      </c>
      <c r="AA89" s="14">
        <v>0</v>
      </c>
      <c r="AB89" s="14">
        <v>0</v>
      </c>
      <c r="AC89" s="14">
        <v>0</v>
      </c>
      <c r="AD89" s="14">
        <v>0</v>
      </c>
      <c r="AE89" s="14">
        <v>0</v>
      </c>
      <c r="AF89" s="14">
        <v>0</v>
      </c>
      <c r="AG89" s="14">
        <v>0</v>
      </c>
      <c r="AH89" s="14">
        <v>0</v>
      </c>
      <c r="AI89" s="14">
        <v>0</v>
      </c>
      <c r="AJ89" s="14">
        <v>0</v>
      </c>
      <c r="AK89" s="14">
        <v>0</v>
      </c>
      <c r="AL89" s="14">
        <v>0</v>
      </c>
      <c r="AM89" s="14">
        <v>0</v>
      </c>
      <c r="AN89" s="14">
        <v>0</v>
      </c>
      <c r="AO89" s="14">
        <v>0</v>
      </c>
      <c r="AP89" s="14">
        <v>0</v>
      </c>
      <c r="AQ89" s="14">
        <v>0</v>
      </c>
      <c r="AR89" s="14">
        <v>0</v>
      </c>
      <c r="AS89" s="14">
        <v>0</v>
      </c>
      <c r="AT89" s="14">
        <v>0</v>
      </c>
      <c r="AU89" s="14">
        <v>0</v>
      </c>
      <c r="AV89" s="14">
        <v>0</v>
      </c>
      <c r="AW89" s="14">
        <v>0</v>
      </c>
      <c r="AX89" s="14">
        <v>0</v>
      </c>
      <c r="AY89" s="14">
        <v>0</v>
      </c>
      <c r="AZ89" s="14">
        <v>0</v>
      </c>
      <c r="BA89" s="14">
        <v>0</v>
      </c>
      <c r="BB89" s="14">
        <v>1</v>
      </c>
      <c r="BC89" s="11"/>
    </row>
    <row r="90" spans="1:55" x14ac:dyDescent="0.2">
      <c r="A90" s="29" t="s">
        <v>90</v>
      </c>
      <c r="B90" s="30">
        <v>10</v>
      </c>
      <c r="C90" s="31">
        <v>18.5</v>
      </c>
      <c r="D90" s="31">
        <f t="shared" si="4"/>
        <v>14.25</v>
      </c>
      <c r="E90" s="31"/>
      <c r="F90" s="31"/>
      <c r="G90" s="31"/>
      <c r="H90" s="245">
        <v>9.3000000000000007</v>
      </c>
      <c r="I90" s="345">
        <v>18.7</v>
      </c>
      <c r="J90" s="31" t="s">
        <v>500</v>
      </c>
      <c r="K90" s="37" t="s">
        <v>485</v>
      </c>
      <c r="L90" s="29">
        <v>450</v>
      </c>
      <c r="M90" s="32">
        <v>1500</v>
      </c>
      <c r="N90" s="33">
        <v>0</v>
      </c>
      <c r="O90" s="33">
        <v>0</v>
      </c>
      <c r="P90" s="33">
        <v>0</v>
      </c>
      <c r="Q90" s="33">
        <v>0</v>
      </c>
      <c r="R90" s="33">
        <v>0</v>
      </c>
      <c r="S90" s="33">
        <v>0</v>
      </c>
      <c r="T90" s="33">
        <v>0</v>
      </c>
      <c r="U90" s="33">
        <v>1</v>
      </c>
      <c r="V90" s="344">
        <v>1</v>
      </c>
      <c r="W90" s="33">
        <v>1</v>
      </c>
      <c r="X90" s="33">
        <v>1</v>
      </c>
      <c r="Y90" s="33">
        <v>1</v>
      </c>
      <c r="Z90" s="33">
        <v>1</v>
      </c>
      <c r="AA90" s="33">
        <v>1</v>
      </c>
      <c r="AB90" s="33">
        <v>1</v>
      </c>
      <c r="AC90" s="33">
        <v>1</v>
      </c>
      <c r="AD90" s="33">
        <v>1</v>
      </c>
      <c r="AE90" s="33">
        <v>1</v>
      </c>
      <c r="AF90" s="33">
        <v>1</v>
      </c>
      <c r="AG90" s="33">
        <v>1</v>
      </c>
      <c r="AH90" s="33">
        <v>1</v>
      </c>
      <c r="AI90" s="33">
        <v>0</v>
      </c>
      <c r="AJ90" s="33">
        <v>0</v>
      </c>
      <c r="AK90" s="33">
        <v>0</v>
      </c>
      <c r="AL90" s="33">
        <v>0</v>
      </c>
      <c r="AM90" s="33">
        <v>0</v>
      </c>
      <c r="AN90" s="33">
        <v>0</v>
      </c>
      <c r="AO90" s="33">
        <v>0</v>
      </c>
      <c r="AP90" s="33">
        <v>0</v>
      </c>
      <c r="AQ90" s="33">
        <v>0</v>
      </c>
      <c r="AR90" s="33">
        <v>0</v>
      </c>
      <c r="AS90" s="33">
        <v>0</v>
      </c>
      <c r="AT90" s="33">
        <v>0</v>
      </c>
      <c r="AU90" s="33">
        <v>0</v>
      </c>
      <c r="AV90" s="33">
        <v>0</v>
      </c>
      <c r="AW90" s="33">
        <v>0</v>
      </c>
      <c r="AX90" s="33">
        <v>0</v>
      </c>
      <c r="AY90" s="33">
        <v>0</v>
      </c>
      <c r="AZ90" s="33">
        <v>0</v>
      </c>
      <c r="BA90" s="33">
        <v>0</v>
      </c>
      <c r="BB90" s="33">
        <v>1</v>
      </c>
      <c r="BC90" s="29" t="s">
        <v>91</v>
      </c>
    </row>
    <row r="91" spans="1:55" x14ac:dyDescent="0.2">
      <c r="A91" s="21" t="s">
        <v>92</v>
      </c>
      <c r="B91" s="22" t="s">
        <v>75</v>
      </c>
      <c r="C91" s="23" t="s">
        <v>75</v>
      </c>
      <c r="D91" s="23"/>
      <c r="E91" s="256" t="s">
        <v>507</v>
      </c>
      <c r="F91" s="256" t="s">
        <v>507</v>
      </c>
      <c r="G91" s="256"/>
      <c r="H91" s="257" t="s">
        <v>507</v>
      </c>
      <c r="I91" s="257" t="s">
        <v>507</v>
      </c>
      <c r="J91" s="256" t="s">
        <v>507</v>
      </c>
      <c r="K91" s="256" t="s">
        <v>507</v>
      </c>
      <c r="L91" s="21">
        <v>500</v>
      </c>
      <c r="M91" s="24">
        <v>1200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1</v>
      </c>
      <c r="W91" s="25">
        <v>1</v>
      </c>
      <c r="X91" s="25">
        <v>1</v>
      </c>
      <c r="Y91" s="25">
        <v>1</v>
      </c>
      <c r="Z91" s="25">
        <v>1</v>
      </c>
      <c r="AA91" s="25">
        <v>1</v>
      </c>
      <c r="AB91" s="25">
        <v>1</v>
      </c>
      <c r="AC91" s="25">
        <v>1</v>
      </c>
      <c r="AD91" s="25">
        <v>1</v>
      </c>
      <c r="AE91" s="25">
        <v>1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5">
        <v>0</v>
      </c>
      <c r="AT91" s="25">
        <v>0</v>
      </c>
      <c r="AU91" s="25">
        <v>0</v>
      </c>
      <c r="AV91" s="25">
        <v>0</v>
      </c>
      <c r="AW91" s="25">
        <v>0</v>
      </c>
      <c r="AX91" s="25">
        <v>0</v>
      </c>
      <c r="AY91" s="25">
        <v>0</v>
      </c>
      <c r="AZ91" s="25">
        <v>0</v>
      </c>
      <c r="BA91" s="25">
        <v>0</v>
      </c>
      <c r="BB91" s="25">
        <v>1</v>
      </c>
      <c r="BC91" s="21" t="s">
        <v>93</v>
      </c>
    </row>
    <row r="92" spans="1:55" x14ac:dyDescent="0.2">
      <c r="A92" s="301" t="s">
        <v>94</v>
      </c>
      <c r="B92" s="93">
        <v>15.7</v>
      </c>
      <c r="C92" s="75">
        <v>15.7</v>
      </c>
      <c r="D92" s="75">
        <f>(B92+C92)/2</f>
        <v>15.7</v>
      </c>
      <c r="E92" s="112">
        <f>MAX(AH$220:AH$223)</f>
        <v>11.189999999999998</v>
      </c>
      <c r="F92" s="112">
        <f>B92-E92</f>
        <v>4.5100000000000016</v>
      </c>
      <c r="G92" s="112">
        <f>E92-H92</f>
        <v>4.3899999999999979</v>
      </c>
      <c r="H92" s="253">
        <v>6.8</v>
      </c>
      <c r="I92" s="253">
        <v>21.8</v>
      </c>
      <c r="J92" s="225" t="s">
        <v>500</v>
      </c>
      <c r="K92" s="182" t="s">
        <v>485</v>
      </c>
      <c r="L92" s="76">
        <v>1500</v>
      </c>
      <c r="M92" s="77">
        <f>L92</f>
        <v>1500</v>
      </c>
      <c r="N92" s="78">
        <v>0</v>
      </c>
      <c r="O92" s="78">
        <v>0</v>
      </c>
      <c r="P92" s="78">
        <v>0</v>
      </c>
      <c r="Q92" s="78">
        <v>0</v>
      </c>
      <c r="R92" s="78">
        <v>0</v>
      </c>
      <c r="S92" s="78">
        <v>0</v>
      </c>
      <c r="T92" s="78">
        <v>0</v>
      </c>
      <c r="U92" s="78">
        <v>0</v>
      </c>
      <c r="V92" s="78">
        <v>0</v>
      </c>
      <c r="W92" s="78">
        <v>0</v>
      </c>
      <c r="X92" s="78">
        <v>0</v>
      </c>
      <c r="Y92" s="78">
        <v>0</v>
      </c>
      <c r="Z92" s="78">
        <v>0</v>
      </c>
      <c r="AA92" s="78">
        <v>0</v>
      </c>
      <c r="AB92" s="78">
        <v>0</v>
      </c>
      <c r="AC92" s="78">
        <v>0</v>
      </c>
      <c r="AD92" s="78">
        <v>0</v>
      </c>
      <c r="AE92" s="78">
        <v>0</v>
      </c>
      <c r="AF92" s="78">
        <v>0</v>
      </c>
      <c r="AG92" s="78">
        <v>0</v>
      </c>
      <c r="AH92" s="88">
        <v>1</v>
      </c>
      <c r="AI92" s="78">
        <v>0</v>
      </c>
      <c r="AJ92" s="78">
        <v>0</v>
      </c>
      <c r="AK92" s="78">
        <v>0</v>
      </c>
      <c r="AL92" s="78">
        <v>0</v>
      </c>
      <c r="AM92" s="78">
        <v>0</v>
      </c>
      <c r="AN92" s="78">
        <v>0</v>
      </c>
      <c r="AO92" s="78">
        <v>0</v>
      </c>
      <c r="AP92" s="78">
        <v>0</v>
      </c>
      <c r="AQ92" s="78">
        <v>0</v>
      </c>
      <c r="AR92" s="78">
        <v>0</v>
      </c>
      <c r="AS92" s="78">
        <v>0</v>
      </c>
      <c r="AT92" s="78">
        <v>0</v>
      </c>
      <c r="AU92" s="78">
        <v>0</v>
      </c>
      <c r="AV92" s="78">
        <v>0</v>
      </c>
      <c r="AW92" s="78">
        <v>0</v>
      </c>
      <c r="AX92" s="78">
        <v>0</v>
      </c>
      <c r="AY92" s="78">
        <v>0</v>
      </c>
      <c r="AZ92" s="78">
        <v>0</v>
      </c>
      <c r="BA92" s="78">
        <v>0</v>
      </c>
      <c r="BB92" s="81">
        <v>1</v>
      </c>
      <c r="BC92" s="76" t="s">
        <v>95</v>
      </c>
    </row>
    <row r="93" spans="1:55" x14ac:dyDescent="0.2">
      <c r="A93" s="11" t="s">
        <v>199</v>
      </c>
      <c r="B93" s="12">
        <v>9.4</v>
      </c>
      <c r="C93" s="18">
        <v>21.7</v>
      </c>
      <c r="D93" s="18">
        <f>(B93+C93)/2</f>
        <v>15.55</v>
      </c>
      <c r="E93" s="18"/>
      <c r="F93" s="18"/>
      <c r="G93" s="341"/>
      <c r="H93" s="244">
        <v>3.1</v>
      </c>
      <c r="I93" s="248">
        <v>22.3</v>
      </c>
      <c r="J93" s="18" t="s">
        <v>502</v>
      </c>
      <c r="K93" s="171" t="s">
        <v>485</v>
      </c>
      <c r="L93" s="11">
        <v>900</v>
      </c>
      <c r="M93" s="3">
        <f>L93</f>
        <v>900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0</v>
      </c>
      <c r="V93" s="4">
        <v>0</v>
      </c>
      <c r="W93" s="4">
        <v>0</v>
      </c>
      <c r="X93" s="4">
        <v>0</v>
      </c>
      <c r="Y93" s="4">
        <v>0</v>
      </c>
      <c r="Z93" s="4">
        <v>0</v>
      </c>
      <c r="AA93" s="4">
        <v>0</v>
      </c>
      <c r="AB93" s="4">
        <v>1</v>
      </c>
      <c r="AC93" s="4">
        <v>0</v>
      </c>
      <c r="AD93" s="4">
        <v>0</v>
      </c>
      <c r="AE93" s="4">
        <v>0</v>
      </c>
      <c r="AF93" s="4">
        <v>0</v>
      </c>
      <c r="AG93" s="4">
        <v>0</v>
      </c>
      <c r="AH93" s="4">
        <v>0</v>
      </c>
      <c r="AI93" s="4">
        <v>0</v>
      </c>
      <c r="AJ93" s="4">
        <v>0</v>
      </c>
      <c r="AK93" s="4">
        <v>0</v>
      </c>
      <c r="AL93" s="4">
        <v>0</v>
      </c>
      <c r="AM93" s="4">
        <v>0</v>
      </c>
      <c r="AN93" s="4">
        <v>0</v>
      </c>
      <c r="AO93" s="4">
        <v>0</v>
      </c>
      <c r="AP93" s="4">
        <v>0</v>
      </c>
      <c r="AQ93" s="4">
        <v>0</v>
      </c>
      <c r="AR93" s="4">
        <v>0</v>
      </c>
      <c r="AS93" s="4">
        <v>0</v>
      </c>
      <c r="AT93" s="4">
        <v>0</v>
      </c>
      <c r="AU93" s="4">
        <v>0</v>
      </c>
      <c r="AV93" s="4">
        <v>0</v>
      </c>
      <c r="AW93" s="4">
        <v>0</v>
      </c>
      <c r="AX93" s="4">
        <v>0</v>
      </c>
      <c r="AY93" s="4">
        <v>0</v>
      </c>
      <c r="AZ93" s="4">
        <v>0</v>
      </c>
      <c r="BA93" s="4">
        <v>0</v>
      </c>
      <c r="BB93" s="4">
        <v>1</v>
      </c>
      <c r="BC93" s="11"/>
    </row>
    <row r="94" spans="1:55" x14ac:dyDescent="0.2">
      <c r="A94" s="21" t="s">
        <v>96</v>
      </c>
      <c r="B94" s="22" t="s">
        <v>75</v>
      </c>
      <c r="C94" s="23" t="s">
        <v>75</v>
      </c>
      <c r="D94" s="23"/>
      <c r="E94" s="256" t="s">
        <v>507</v>
      </c>
      <c r="F94" s="256" t="s">
        <v>507</v>
      </c>
      <c r="G94" s="256"/>
      <c r="H94" s="257" t="s">
        <v>507</v>
      </c>
      <c r="I94" s="257" t="s">
        <v>507</v>
      </c>
      <c r="J94" s="256" t="s">
        <v>507</v>
      </c>
      <c r="K94" s="256" t="s">
        <v>507</v>
      </c>
      <c r="L94" s="21">
        <v>1000</v>
      </c>
      <c r="M94" s="24">
        <f>L94</f>
        <v>1000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1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5">
        <v>0</v>
      </c>
      <c r="AT94" s="25">
        <v>0</v>
      </c>
      <c r="AU94" s="25">
        <v>0</v>
      </c>
      <c r="AV94" s="25">
        <v>0</v>
      </c>
      <c r="AW94" s="25">
        <v>0</v>
      </c>
      <c r="AX94" s="25">
        <v>0</v>
      </c>
      <c r="AY94" s="25">
        <v>0</v>
      </c>
      <c r="AZ94" s="25">
        <v>0</v>
      </c>
      <c r="BA94" s="25">
        <v>0</v>
      </c>
      <c r="BB94" s="25">
        <v>1</v>
      </c>
      <c r="BC94" s="21" t="s">
        <v>97</v>
      </c>
    </row>
    <row r="95" spans="1:55" x14ac:dyDescent="0.2">
      <c r="A95" s="11" t="s">
        <v>200</v>
      </c>
      <c r="B95" s="12">
        <v>0.2</v>
      </c>
      <c r="C95" s="5">
        <v>27.4</v>
      </c>
      <c r="D95" s="5">
        <f>(B95+C95)/2</f>
        <v>13.799999999999999</v>
      </c>
      <c r="E95" s="5"/>
      <c r="F95" s="5"/>
      <c r="G95" s="5"/>
      <c r="H95" s="244" t="s">
        <v>507</v>
      </c>
      <c r="I95" s="244" t="s">
        <v>507</v>
      </c>
      <c r="J95" s="5"/>
      <c r="K95" s="169" t="s">
        <v>486</v>
      </c>
      <c r="L95" s="11">
        <v>600</v>
      </c>
      <c r="M95" s="3">
        <v>1600</v>
      </c>
      <c r="N95" s="4">
        <v>0</v>
      </c>
      <c r="O95" s="4">
        <v>0</v>
      </c>
      <c r="P95" s="4">
        <v>0</v>
      </c>
      <c r="Q95" s="4">
        <v>0</v>
      </c>
      <c r="R95" s="4">
        <v>0</v>
      </c>
      <c r="S95" s="4">
        <v>0</v>
      </c>
      <c r="T95" s="4">
        <v>0</v>
      </c>
      <c r="U95" s="4">
        <v>0</v>
      </c>
      <c r="V95" s="4">
        <v>0</v>
      </c>
      <c r="W95" s="4">
        <v>0</v>
      </c>
      <c r="X95" s="4">
        <v>1</v>
      </c>
      <c r="Y95" s="4">
        <v>1</v>
      </c>
      <c r="Z95" s="4">
        <v>1</v>
      </c>
      <c r="AA95" s="4">
        <v>1</v>
      </c>
      <c r="AB95" s="4">
        <v>1</v>
      </c>
      <c r="AC95" s="4">
        <v>1</v>
      </c>
      <c r="AD95" s="4">
        <v>1</v>
      </c>
      <c r="AE95" s="4">
        <v>1</v>
      </c>
      <c r="AF95" s="4">
        <v>1</v>
      </c>
      <c r="AG95" s="4">
        <v>1</v>
      </c>
      <c r="AH95" s="4">
        <v>1</v>
      </c>
      <c r="AI95" s="4">
        <v>1</v>
      </c>
      <c r="AJ95" s="4">
        <v>1</v>
      </c>
      <c r="AK95" s="4">
        <v>0</v>
      </c>
      <c r="AL95" s="4">
        <v>0</v>
      </c>
      <c r="AM95" s="4">
        <v>0</v>
      </c>
      <c r="AN95" s="4">
        <v>0</v>
      </c>
      <c r="AO95" s="4">
        <v>0</v>
      </c>
      <c r="AP95" s="4">
        <v>0</v>
      </c>
      <c r="AQ95" s="4">
        <v>0</v>
      </c>
      <c r="AR95" s="4">
        <v>0</v>
      </c>
      <c r="AS95" s="4">
        <v>0</v>
      </c>
      <c r="AT95" s="4">
        <v>0</v>
      </c>
      <c r="AU95" s="4">
        <v>0</v>
      </c>
      <c r="AV95" s="4">
        <v>0</v>
      </c>
      <c r="AW95" s="4">
        <v>0</v>
      </c>
      <c r="AX95" s="4">
        <v>0</v>
      </c>
      <c r="AY95" s="4">
        <v>0</v>
      </c>
      <c r="AZ95" s="4">
        <v>0</v>
      </c>
      <c r="BA95" s="4">
        <v>0</v>
      </c>
      <c r="BB95" s="4">
        <v>1</v>
      </c>
      <c r="BC95" s="11"/>
    </row>
    <row r="96" spans="1:55" x14ac:dyDescent="0.2">
      <c r="A96" s="11" t="s">
        <v>201</v>
      </c>
      <c r="B96" s="12">
        <v>6.2</v>
      </c>
      <c r="C96" s="5">
        <v>20.5</v>
      </c>
      <c r="D96" s="5">
        <f>(B96+C96)/2</f>
        <v>13.35</v>
      </c>
      <c r="E96" s="5"/>
      <c r="F96" s="5"/>
      <c r="G96" s="5"/>
      <c r="H96" s="244">
        <v>7</v>
      </c>
      <c r="I96" s="244">
        <v>23.6</v>
      </c>
      <c r="J96" s="5" t="s">
        <v>499</v>
      </c>
      <c r="K96" s="169" t="s">
        <v>486</v>
      </c>
      <c r="L96" s="11">
        <v>1700</v>
      </c>
      <c r="M96" s="3">
        <f>L96</f>
        <v>1700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  <c r="Z96" s="4">
        <v>0</v>
      </c>
      <c r="AA96" s="4">
        <v>0</v>
      </c>
      <c r="AB96" s="4">
        <v>0</v>
      </c>
      <c r="AC96" s="4">
        <v>0</v>
      </c>
      <c r="AD96" s="4">
        <v>0</v>
      </c>
      <c r="AE96" s="4">
        <v>0</v>
      </c>
      <c r="AF96" s="4">
        <v>0</v>
      </c>
      <c r="AG96" s="4">
        <v>0</v>
      </c>
      <c r="AH96" s="4">
        <v>0</v>
      </c>
      <c r="AI96" s="4">
        <v>0</v>
      </c>
      <c r="AJ96" s="4">
        <v>0</v>
      </c>
      <c r="AK96" s="4">
        <v>0</v>
      </c>
      <c r="AL96" s="4">
        <v>1</v>
      </c>
      <c r="AM96" s="4">
        <v>0</v>
      </c>
      <c r="AN96" s="4">
        <v>0</v>
      </c>
      <c r="AO96" s="4">
        <v>0</v>
      </c>
      <c r="AP96" s="4">
        <v>0</v>
      </c>
      <c r="AQ96" s="4">
        <v>0</v>
      </c>
      <c r="AR96" s="4">
        <v>0</v>
      </c>
      <c r="AS96" s="4">
        <v>0</v>
      </c>
      <c r="AT96" s="4">
        <v>0</v>
      </c>
      <c r="AU96" s="4">
        <v>0</v>
      </c>
      <c r="AV96" s="4">
        <v>0</v>
      </c>
      <c r="AW96" s="4">
        <v>0</v>
      </c>
      <c r="AX96" s="4">
        <v>0</v>
      </c>
      <c r="AY96" s="4">
        <v>0</v>
      </c>
      <c r="AZ96" s="4">
        <v>0</v>
      </c>
      <c r="BA96" s="4">
        <v>0</v>
      </c>
      <c r="BB96" s="4">
        <v>1</v>
      </c>
      <c r="BC96" s="11"/>
    </row>
    <row r="97" spans="1:55" x14ac:dyDescent="0.2">
      <c r="A97" s="21" t="s">
        <v>24</v>
      </c>
      <c r="B97" s="22" t="s">
        <v>75</v>
      </c>
      <c r="C97" s="23" t="s">
        <v>75</v>
      </c>
      <c r="D97" s="23"/>
      <c r="E97" s="256" t="s">
        <v>507</v>
      </c>
      <c r="F97" s="256" t="s">
        <v>507</v>
      </c>
      <c r="G97" s="256"/>
      <c r="H97" s="257" t="s">
        <v>507</v>
      </c>
      <c r="I97" s="257" t="s">
        <v>507</v>
      </c>
      <c r="J97" s="256" t="s">
        <v>507</v>
      </c>
      <c r="K97" s="256" t="s">
        <v>507</v>
      </c>
      <c r="L97" s="21">
        <v>200</v>
      </c>
      <c r="M97" s="24">
        <v>800</v>
      </c>
      <c r="N97" s="25">
        <v>1</v>
      </c>
      <c r="O97" s="25">
        <v>1</v>
      </c>
      <c r="P97" s="25">
        <v>1</v>
      </c>
      <c r="Q97" s="25">
        <v>1</v>
      </c>
      <c r="R97" s="25">
        <v>1</v>
      </c>
      <c r="S97" s="25">
        <v>1</v>
      </c>
      <c r="T97" s="25">
        <v>1</v>
      </c>
      <c r="U97" s="25">
        <v>1</v>
      </c>
      <c r="V97" s="25">
        <v>1</v>
      </c>
      <c r="W97" s="25">
        <v>1</v>
      </c>
      <c r="X97" s="25">
        <v>1</v>
      </c>
      <c r="Y97" s="25">
        <v>1</v>
      </c>
      <c r="Z97" s="25">
        <v>1</v>
      </c>
      <c r="AA97" s="25">
        <v>1</v>
      </c>
      <c r="AB97" s="25">
        <v>0</v>
      </c>
      <c r="AC97" s="25">
        <v>0</v>
      </c>
      <c r="AD97" s="25">
        <v>0</v>
      </c>
      <c r="AE97" s="25">
        <v>0</v>
      </c>
      <c r="AF97" s="25">
        <v>0</v>
      </c>
      <c r="AG97" s="25">
        <v>0</v>
      </c>
      <c r="AH97" s="25">
        <v>0</v>
      </c>
      <c r="AI97" s="25">
        <v>0</v>
      </c>
      <c r="AJ97" s="25">
        <v>0</v>
      </c>
      <c r="AK97" s="25">
        <v>0</v>
      </c>
      <c r="AL97" s="25">
        <v>0</v>
      </c>
      <c r="AM97" s="25">
        <v>0</v>
      </c>
      <c r="AN97" s="25">
        <v>0</v>
      </c>
      <c r="AO97" s="25">
        <v>0</v>
      </c>
      <c r="AP97" s="25">
        <v>0</v>
      </c>
      <c r="AQ97" s="25">
        <v>0</v>
      </c>
      <c r="AR97" s="25">
        <v>0</v>
      </c>
      <c r="AS97" s="25">
        <v>0</v>
      </c>
      <c r="AT97" s="25">
        <v>0</v>
      </c>
      <c r="AU97" s="25">
        <v>0</v>
      </c>
      <c r="AV97" s="25">
        <v>0</v>
      </c>
      <c r="AW97" s="25">
        <v>0</v>
      </c>
      <c r="AX97" s="25">
        <v>0</v>
      </c>
      <c r="AY97" s="25">
        <v>0</v>
      </c>
      <c r="AZ97" s="25">
        <v>0</v>
      </c>
      <c r="BA97" s="25">
        <v>0</v>
      </c>
      <c r="BB97" s="25">
        <v>1</v>
      </c>
      <c r="BC97" s="21" t="s">
        <v>23</v>
      </c>
    </row>
    <row r="98" spans="1:55" x14ac:dyDescent="0.2">
      <c r="A98" s="21" t="s">
        <v>279</v>
      </c>
      <c r="B98" s="22" t="s">
        <v>75</v>
      </c>
      <c r="C98" s="23" t="s">
        <v>75</v>
      </c>
      <c r="D98" s="23"/>
      <c r="E98" s="256" t="s">
        <v>507</v>
      </c>
      <c r="F98" s="256" t="s">
        <v>507</v>
      </c>
      <c r="G98" s="256"/>
      <c r="H98" s="257" t="s">
        <v>507</v>
      </c>
      <c r="I98" s="257" t="s">
        <v>507</v>
      </c>
      <c r="J98" s="256" t="s">
        <v>507</v>
      </c>
      <c r="K98" s="256" t="s">
        <v>507</v>
      </c>
      <c r="L98" s="21">
        <v>500</v>
      </c>
      <c r="M98" s="24">
        <v>2500</v>
      </c>
      <c r="N98" s="25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25">
        <v>0</v>
      </c>
      <c r="U98" s="25">
        <v>0</v>
      </c>
      <c r="V98" s="25">
        <v>1</v>
      </c>
      <c r="W98" s="25">
        <v>1</v>
      </c>
      <c r="X98" s="25">
        <v>1</v>
      </c>
      <c r="Y98" s="25">
        <v>1</v>
      </c>
      <c r="Z98" s="25">
        <v>1</v>
      </c>
      <c r="AA98" s="25">
        <v>1</v>
      </c>
      <c r="AB98" s="25">
        <v>1</v>
      </c>
      <c r="AC98" s="25">
        <v>1</v>
      </c>
      <c r="AD98" s="25">
        <v>1</v>
      </c>
      <c r="AE98" s="25">
        <v>1</v>
      </c>
      <c r="AF98" s="25">
        <v>1</v>
      </c>
      <c r="AG98" s="25">
        <v>1</v>
      </c>
      <c r="AH98" s="25">
        <v>1</v>
      </c>
      <c r="AI98" s="25">
        <v>1</v>
      </c>
      <c r="AJ98" s="25">
        <v>1</v>
      </c>
      <c r="AK98" s="25">
        <v>1</v>
      </c>
      <c r="AL98" s="25">
        <v>1</v>
      </c>
      <c r="AM98" s="25">
        <v>1</v>
      </c>
      <c r="AN98" s="25">
        <v>1</v>
      </c>
      <c r="AO98" s="25">
        <v>1</v>
      </c>
      <c r="AP98" s="25">
        <v>1</v>
      </c>
      <c r="AQ98" s="25">
        <v>1</v>
      </c>
      <c r="AR98" s="25">
        <v>1</v>
      </c>
      <c r="AS98" s="25">
        <v>1</v>
      </c>
      <c r="AT98" s="25">
        <v>1</v>
      </c>
      <c r="AU98" s="25">
        <v>1</v>
      </c>
      <c r="AV98" s="25">
        <v>1</v>
      </c>
      <c r="AW98" s="25">
        <v>0</v>
      </c>
      <c r="AX98" s="25">
        <v>0</v>
      </c>
      <c r="AY98" s="25">
        <v>0</v>
      </c>
      <c r="AZ98" s="25">
        <v>0</v>
      </c>
      <c r="BA98" s="25">
        <v>0</v>
      </c>
      <c r="BB98" s="25">
        <v>1</v>
      </c>
      <c r="BC98" s="21" t="s">
        <v>98</v>
      </c>
    </row>
    <row r="99" spans="1:55" x14ac:dyDescent="0.2">
      <c r="A99" s="21" t="s">
        <v>99</v>
      </c>
      <c r="B99" s="22" t="s">
        <v>75</v>
      </c>
      <c r="C99" s="23" t="s">
        <v>75</v>
      </c>
      <c r="D99" s="23"/>
      <c r="E99" s="256" t="s">
        <v>507</v>
      </c>
      <c r="F99" s="256" t="s">
        <v>507</v>
      </c>
      <c r="G99" s="256"/>
      <c r="H99" s="257" t="s">
        <v>507</v>
      </c>
      <c r="I99" s="257" t="s">
        <v>507</v>
      </c>
      <c r="J99" s="256" t="s">
        <v>507</v>
      </c>
      <c r="K99" s="256" t="s">
        <v>507</v>
      </c>
      <c r="L99" s="21" t="s">
        <v>75</v>
      </c>
      <c r="M99" s="24" t="s">
        <v>75</v>
      </c>
      <c r="N99" s="25">
        <v>0</v>
      </c>
      <c r="O99" s="25">
        <v>0</v>
      </c>
      <c r="P99" s="25">
        <v>0</v>
      </c>
      <c r="Q99" s="25">
        <v>0</v>
      </c>
      <c r="R99" s="25">
        <v>0</v>
      </c>
      <c r="S99" s="25">
        <v>0</v>
      </c>
      <c r="T99" s="25">
        <v>0</v>
      </c>
      <c r="U99" s="25">
        <v>0</v>
      </c>
      <c r="V99" s="25">
        <v>0</v>
      </c>
      <c r="W99" s="25">
        <v>0</v>
      </c>
      <c r="X99" s="25">
        <v>0</v>
      </c>
      <c r="Y99" s="25">
        <v>0</v>
      </c>
      <c r="Z99" s="25">
        <v>0</v>
      </c>
      <c r="AA99" s="25">
        <v>0</v>
      </c>
      <c r="AB99" s="25">
        <v>0</v>
      </c>
      <c r="AC99" s="25">
        <v>0</v>
      </c>
      <c r="AD99" s="25">
        <v>0</v>
      </c>
      <c r="AE99" s="25">
        <v>0</v>
      </c>
      <c r="AF99" s="25">
        <v>0</v>
      </c>
      <c r="AG99" s="25">
        <v>0</v>
      </c>
      <c r="AH99" s="25">
        <v>0</v>
      </c>
      <c r="AI99" s="25">
        <v>0</v>
      </c>
      <c r="AJ99" s="25">
        <v>0</v>
      </c>
      <c r="AK99" s="25">
        <v>0</v>
      </c>
      <c r="AL99" s="25">
        <v>0</v>
      </c>
      <c r="AM99" s="25">
        <v>0</v>
      </c>
      <c r="AN99" s="25">
        <v>0</v>
      </c>
      <c r="AO99" s="25">
        <v>0</v>
      </c>
      <c r="AP99" s="25">
        <v>0</v>
      </c>
      <c r="AQ99" s="25">
        <v>0</v>
      </c>
      <c r="AR99" s="25">
        <v>0</v>
      </c>
      <c r="AS99" s="25">
        <v>0</v>
      </c>
      <c r="AT99" s="25">
        <v>0</v>
      </c>
      <c r="AU99" s="25">
        <v>0</v>
      </c>
      <c r="AV99" s="25">
        <v>0</v>
      </c>
      <c r="AW99" s="25">
        <v>0</v>
      </c>
      <c r="AX99" s="25">
        <v>0</v>
      </c>
      <c r="AY99" s="25">
        <v>0</v>
      </c>
      <c r="AZ99" s="25">
        <v>0</v>
      </c>
      <c r="BA99" s="25">
        <v>0</v>
      </c>
      <c r="BB99" s="25">
        <v>1</v>
      </c>
      <c r="BC99" s="21" t="s">
        <v>100</v>
      </c>
    </row>
    <row r="100" spans="1:55" x14ac:dyDescent="0.2">
      <c r="A100" s="11" t="s">
        <v>202</v>
      </c>
      <c r="B100" s="12">
        <v>10</v>
      </c>
      <c r="C100" s="5">
        <v>26.9</v>
      </c>
      <c r="D100" s="5">
        <f>(B100+C100)/2</f>
        <v>18.45</v>
      </c>
      <c r="E100" s="5"/>
      <c r="F100" s="5"/>
      <c r="G100" s="5"/>
      <c r="H100" s="244">
        <v>7</v>
      </c>
      <c r="I100" s="327">
        <v>24.8</v>
      </c>
      <c r="J100" s="5" t="s">
        <v>499</v>
      </c>
      <c r="K100" s="169" t="s">
        <v>486</v>
      </c>
      <c r="L100" s="11">
        <v>1200</v>
      </c>
      <c r="M100" s="3">
        <f>L100</f>
        <v>1200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0</v>
      </c>
      <c r="AE100" s="4">
        <v>1</v>
      </c>
      <c r="AF100" s="4">
        <v>0</v>
      </c>
      <c r="AG100" s="4">
        <v>0</v>
      </c>
      <c r="AH100" s="4">
        <v>0</v>
      </c>
      <c r="AI100" s="4">
        <v>0</v>
      </c>
      <c r="AJ100" s="4">
        <v>0</v>
      </c>
      <c r="AK100" s="4">
        <v>0</v>
      </c>
      <c r="AL100" s="4">
        <v>0</v>
      </c>
      <c r="AM100" s="4">
        <v>0</v>
      </c>
      <c r="AN100" s="4">
        <v>0</v>
      </c>
      <c r="AO100" s="4">
        <v>0</v>
      </c>
      <c r="AP100" s="4">
        <v>0</v>
      </c>
      <c r="AQ100" s="4">
        <v>0</v>
      </c>
      <c r="AR100" s="4">
        <v>0</v>
      </c>
      <c r="AS100" s="4">
        <v>0</v>
      </c>
      <c r="AT100" s="4">
        <v>0</v>
      </c>
      <c r="AU100" s="4">
        <v>0</v>
      </c>
      <c r="AV100" s="4">
        <v>0</v>
      </c>
      <c r="AW100" s="4">
        <v>0</v>
      </c>
      <c r="AX100" s="4">
        <v>0</v>
      </c>
      <c r="AY100" s="4">
        <v>0</v>
      </c>
      <c r="AZ100" s="4">
        <v>0</v>
      </c>
      <c r="BA100" s="4">
        <v>0</v>
      </c>
      <c r="BB100" s="4">
        <v>1</v>
      </c>
      <c r="BC100" s="11"/>
    </row>
    <row r="101" spans="1:55" x14ac:dyDescent="0.2">
      <c r="A101" s="21" t="s">
        <v>280</v>
      </c>
      <c r="B101" s="22" t="s">
        <v>75</v>
      </c>
      <c r="C101" s="21" t="s">
        <v>75</v>
      </c>
      <c r="D101" s="21"/>
      <c r="E101" s="258" t="s">
        <v>507</v>
      </c>
      <c r="F101" s="258" t="s">
        <v>507</v>
      </c>
      <c r="G101" s="258"/>
      <c r="H101" s="259" t="s">
        <v>507</v>
      </c>
      <c r="I101" s="259" t="s">
        <v>507</v>
      </c>
      <c r="J101" s="258" t="s">
        <v>507</v>
      </c>
      <c r="K101" s="258" t="s">
        <v>507</v>
      </c>
      <c r="L101" s="21">
        <v>250</v>
      </c>
      <c r="M101" s="24">
        <v>2500</v>
      </c>
      <c r="N101" s="25">
        <v>0</v>
      </c>
      <c r="O101" s="25">
        <v>0</v>
      </c>
      <c r="P101" s="25">
        <v>1</v>
      </c>
      <c r="Q101" s="25">
        <v>1</v>
      </c>
      <c r="R101" s="25">
        <v>1</v>
      </c>
      <c r="S101" s="25">
        <v>1</v>
      </c>
      <c r="T101" s="25">
        <v>1</v>
      </c>
      <c r="U101" s="25">
        <v>1</v>
      </c>
      <c r="V101" s="25">
        <v>1</v>
      </c>
      <c r="W101" s="25">
        <v>1</v>
      </c>
      <c r="X101" s="25">
        <v>1</v>
      </c>
      <c r="Y101" s="25">
        <v>1</v>
      </c>
      <c r="Z101" s="25">
        <v>1</v>
      </c>
      <c r="AA101" s="25">
        <v>1</v>
      </c>
      <c r="AB101" s="25">
        <v>1</v>
      </c>
      <c r="AC101" s="25">
        <v>1</v>
      </c>
      <c r="AD101" s="25">
        <v>1</v>
      </c>
      <c r="AE101" s="25">
        <v>1</v>
      </c>
      <c r="AF101" s="25">
        <v>1</v>
      </c>
      <c r="AG101" s="25">
        <v>1</v>
      </c>
      <c r="AH101" s="25">
        <v>1</v>
      </c>
      <c r="AI101" s="25">
        <v>1</v>
      </c>
      <c r="AJ101" s="25">
        <v>1</v>
      </c>
      <c r="AK101" s="25">
        <v>1</v>
      </c>
      <c r="AL101" s="25">
        <v>1</v>
      </c>
      <c r="AM101" s="25">
        <v>1</v>
      </c>
      <c r="AN101" s="25">
        <v>1</v>
      </c>
      <c r="AO101" s="25">
        <v>1</v>
      </c>
      <c r="AP101" s="25">
        <v>1</v>
      </c>
      <c r="AQ101" s="25">
        <v>1</v>
      </c>
      <c r="AR101" s="25">
        <v>1</v>
      </c>
      <c r="AS101" s="25">
        <v>1</v>
      </c>
      <c r="AT101" s="25">
        <v>1</v>
      </c>
      <c r="AU101" s="25">
        <v>1</v>
      </c>
      <c r="AV101" s="25">
        <v>1</v>
      </c>
      <c r="AW101" s="25">
        <v>0</v>
      </c>
      <c r="AX101" s="25">
        <v>0</v>
      </c>
      <c r="AY101" s="25">
        <v>0</v>
      </c>
      <c r="AZ101" s="25">
        <v>0</v>
      </c>
      <c r="BA101" s="25">
        <v>0</v>
      </c>
      <c r="BB101" s="25">
        <v>1</v>
      </c>
      <c r="BC101" s="21" t="s">
        <v>276</v>
      </c>
    </row>
    <row r="102" spans="1:55" x14ac:dyDescent="0.2">
      <c r="A102" s="11" t="s">
        <v>203</v>
      </c>
      <c r="B102" s="12">
        <v>5.4</v>
      </c>
      <c r="C102" s="44">
        <v>21.3</v>
      </c>
      <c r="D102" s="10">
        <f>(B102+C102)/2</f>
        <v>13.350000000000001</v>
      </c>
      <c r="E102" s="10"/>
      <c r="F102" s="10"/>
      <c r="G102" s="10"/>
      <c r="H102" s="250">
        <v>-2.8</v>
      </c>
      <c r="I102" s="250">
        <v>24.1</v>
      </c>
      <c r="J102" s="10" t="s">
        <v>500</v>
      </c>
      <c r="K102" s="174" t="s">
        <v>486</v>
      </c>
      <c r="L102" s="11">
        <v>300</v>
      </c>
      <c r="M102" s="16">
        <v>2800</v>
      </c>
      <c r="N102" s="7">
        <v>0</v>
      </c>
      <c r="O102" s="7">
        <v>0</v>
      </c>
      <c r="P102" s="7">
        <v>0</v>
      </c>
      <c r="Q102" s="7">
        <v>0</v>
      </c>
      <c r="R102" s="7">
        <v>1</v>
      </c>
      <c r="S102" s="7">
        <v>1</v>
      </c>
      <c r="T102" s="7">
        <v>1</v>
      </c>
      <c r="U102" s="7">
        <v>1</v>
      </c>
      <c r="V102" s="7">
        <v>1</v>
      </c>
      <c r="W102" s="7">
        <v>1</v>
      </c>
      <c r="X102" s="7">
        <v>1</v>
      </c>
      <c r="Y102" s="7">
        <v>1</v>
      </c>
      <c r="Z102" s="7">
        <v>1</v>
      </c>
      <c r="AA102" s="7">
        <v>1</v>
      </c>
      <c r="AB102" s="7">
        <v>1</v>
      </c>
      <c r="AC102" s="7">
        <v>1</v>
      </c>
      <c r="AD102" s="7">
        <v>1</v>
      </c>
      <c r="AE102" s="7">
        <v>1</v>
      </c>
      <c r="AF102" s="7">
        <v>1</v>
      </c>
      <c r="AG102" s="7">
        <v>1</v>
      </c>
      <c r="AH102" s="7">
        <v>1</v>
      </c>
      <c r="AI102" s="7">
        <v>1</v>
      </c>
      <c r="AJ102" s="7">
        <v>1</v>
      </c>
      <c r="AK102" s="7">
        <v>1</v>
      </c>
      <c r="AL102" s="7">
        <v>1</v>
      </c>
      <c r="AM102" s="7">
        <v>1</v>
      </c>
      <c r="AN102" s="7">
        <v>1</v>
      </c>
      <c r="AO102" s="7">
        <v>1</v>
      </c>
      <c r="AP102" s="7">
        <v>1</v>
      </c>
      <c r="AQ102" s="7">
        <v>1</v>
      </c>
      <c r="AR102" s="7">
        <v>1</v>
      </c>
      <c r="AS102" s="7">
        <v>1</v>
      </c>
      <c r="AT102" s="7">
        <v>1</v>
      </c>
      <c r="AU102" s="7">
        <v>1</v>
      </c>
      <c r="AV102" s="7">
        <v>1</v>
      </c>
      <c r="AW102" s="7">
        <v>1</v>
      </c>
      <c r="AX102" s="96">
        <v>1</v>
      </c>
      <c r="AY102" s="96">
        <v>1</v>
      </c>
      <c r="AZ102" s="7">
        <v>0</v>
      </c>
      <c r="BA102" s="7">
        <v>0</v>
      </c>
      <c r="BB102" s="7">
        <v>1</v>
      </c>
      <c r="BC102" s="11"/>
    </row>
    <row r="103" spans="1:55" x14ac:dyDescent="0.2">
      <c r="A103" s="90" t="s">
        <v>204</v>
      </c>
      <c r="B103" s="94">
        <v>15.6</v>
      </c>
      <c r="C103" s="18">
        <v>27.7</v>
      </c>
      <c r="D103" s="18">
        <f>(B103+C103)/2</f>
        <v>21.65</v>
      </c>
      <c r="E103" s="110">
        <f>MAX(AR$220:AR$223)</f>
        <v>8.19</v>
      </c>
      <c r="F103" s="110">
        <f>B103-E103</f>
        <v>7.41</v>
      </c>
      <c r="G103" s="110"/>
      <c r="H103" s="260" t="s">
        <v>507</v>
      </c>
      <c r="I103" s="260" t="s">
        <v>507</v>
      </c>
      <c r="J103" s="261" t="s">
        <v>507</v>
      </c>
      <c r="K103" s="179" t="s">
        <v>485</v>
      </c>
      <c r="L103" s="11">
        <v>800</v>
      </c>
      <c r="M103" s="3">
        <v>2100</v>
      </c>
      <c r="N103" s="4">
        <v>0</v>
      </c>
      <c r="O103" s="4">
        <v>0</v>
      </c>
      <c r="P103" s="4">
        <v>0</v>
      </c>
      <c r="Q103" s="4">
        <v>0</v>
      </c>
      <c r="R103" s="4">
        <v>0</v>
      </c>
      <c r="S103" s="4">
        <v>0</v>
      </c>
      <c r="T103" s="4">
        <v>0</v>
      </c>
      <c r="U103" s="4">
        <v>0</v>
      </c>
      <c r="V103" s="4">
        <v>0</v>
      </c>
      <c r="W103" s="4">
        <v>0</v>
      </c>
      <c r="X103" s="4">
        <v>0</v>
      </c>
      <c r="Y103" s="4">
        <v>0</v>
      </c>
      <c r="Z103" s="4">
        <v>0</v>
      </c>
      <c r="AA103" s="67">
        <v>1</v>
      </c>
      <c r="AB103" s="69">
        <v>1</v>
      </c>
      <c r="AC103" s="69">
        <v>1</v>
      </c>
      <c r="AD103" s="69">
        <v>1</v>
      </c>
      <c r="AE103" s="69">
        <v>1</v>
      </c>
      <c r="AF103" s="69">
        <v>1</v>
      </c>
      <c r="AG103" s="69">
        <v>1</v>
      </c>
      <c r="AH103" s="69">
        <v>1</v>
      </c>
      <c r="AI103" s="89">
        <v>1</v>
      </c>
      <c r="AJ103" s="89">
        <v>1</v>
      </c>
      <c r="AK103" s="89">
        <v>1</v>
      </c>
      <c r="AL103" s="89">
        <v>1</v>
      </c>
      <c r="AM103" s="89">
        <v>1</v>
      </c>
      <c r="AN103" s="89">
        <v>1</v>
      </c>
      <c r="AO103" s="89">
        <v>1</v>
      </c>
      <c r="AP103" s="89">
        <v>1</v>
      </c>
      <c r="AQ103" s="89">
        <v>1</v>
      </c>
      <c r="AR103" s="89">
        <v>1</v>
      </c>
      <c r="AS103" s="4">
        <v>0</v>
      </c>
      <c r="AT103" s="4">
        <v>0</v>
      </c>
      <c r="AU103" s="4">
        <v>0</v>
      </c>
      <c r="AV103" s="4">
        <v>0</v>
      </c>
      <c r="AW103" s="4">
        <v>0</v>
      </c>
      <c r="AX103" s="4">
        <v>0</v>
      </c>
      <c r="AY103" s="4">
        <v>0</v>
      </c>
      <c r="AZ103" s="4">
        <v>0</v>
      </c>
      <c r="BA103" s="4">
        <v>0</v>
      </c>
      <c r="BB103" s="4">
        <v>1</v>
      </c>
      <c r="BC103" s="11" t="s">
        <v>205</v>
      </c>
    </row>
    <row r="104" spans="1:55" x14ac:dyDescent="0.2">
      <c r="A104" s="11" t="s">
        <v>206</v>
      </c>
      <c r="B104" s="12">
        <v>3.1</v>
      </c>
      <c r="C104" s="5">
        <v>27.7</v>
      </c>
      <c r="D104" s="5">
        <f>(B104+C104)/2</f>
        <v>15.4</v>
      </c>
      <c r="E104" s="5"/>
      <c r="F104" s="5"/>
      <c r="G104" s="5"/>
      <c r="H104" s="250">
        <v>0.5</v>
      </c>
      <c r="I104" s="327">
        <v>24.8</v>
      </c>
      <c r="J104" s="5" t="s">
        <v>502</v>
      </c>
      <c r="K104" s="169" t="s">
        <v>486</v>
      </c>
      <c r="L104" s="11">
        <v>200</v>
      </c>
      <c r="M104" s="3">
        <v>2800</v>
      </c>
      <c r="N104" s="4">
        <v>1</v>
      </c>
      <c r="O104" s="4">
        <v>1</v>
      </c>
      <c r="P104" s="4">
        <v>1</v>
      </c>
      <c r="Q104" s="4">
        <v>1</v>
      </c>
      <c r="R104" s="4">
        <v>1</v>
      </c>
      <c r="S104" s="4">
        <v>1</v>
      </c>
      <c r="T104" s="4">
        <v>1</v>
      </c>
      <c r="U104" s="4">
        <v>1</v>
      </c>
      <c r="V104" s="4">
        <v>1</v>
      </c>
      <c r="W104" s="4">
        <v>1</v>
      </c>
      <c r="X104" s="4">
        <v>1</v>
      </c>
      <c r="Y104" s="4">
        <v>1</v>
      </c>
      <c r="Z104" s="4">
        <v>1</v>
      </c>
      <c r="AA104" s="4">
        <v>1</v>
      </c>
      <c r="AB104" s="4">
        <v>1</v>
      </c>
      <c r="AC104" s="4">
        <v>1</v>
      </c>
      <c r="AD104" s="4">
        <v>1</v>
      </c>
      <c r="AE104" s="4">
        <v>1</v>
      </c>
      <c r="AF104" s="4">
        <v>1</v>
      </c>
      <c r="AG104" s="4">
        <v>1</v>
      </c>
      <c r="AH104" s="4">
        <v>1</v>
      </c>
      <c r="AI104" s="4">
        <v>1</v>
      </c>
      <c r="AJ104" s="4">
        <v>1</v>
      </c>
      <c r="AK104" s="4">
        <v>1</v>
      </c>
      <c r="AL104" s="4">
        <v>1</v>
      </c>
      <c r="AM104" s="4">
        <v>1</v>
      </c>
      <c r="AN104" s="4">
        <v>1</v>
      </c>
      <c r="AO104" s="4">
        <v>1</v>
      </c>
      <c r="AP104" s="4">
        <v>1</v>
      </c>
      <c r="AQ104" s="4">
        <v>1</v>
      </c>
      <c r="AR104" s="4">
        <v>1</v>
      </c>
      <c r="AS104" s="4">
        <v>1</v>
      </c>
      <c r="AT104" s="4">
        <v>1</v>
      </c>
      <c r="AU104" s="4">
        <v>1</v>
      </c>
      <c r="AV104" s="4">
        <v>1</v>
      </c>
      <c r="AW104" s="4">
        <v>1</v>
      </c>
      <c r="AX104" s="364">
        <v>1</v>
      </c>
      <c r="AY104" s="364">
        <v>1</v>
      </c>
      <c r="AZ104" s="4">
        <v>0</v>
      </c>
      <c r="BA104" s="4">
        <v>0</v>
      </c>
      <c r="BB104" s="4">
        <v>1</v>
      </c>
      <c r="BC104" s="11"/>
    </row>
    <row r="105" spans="1:55" x14ac:dyDescent="0.2">
      <c r="A105" s="11" t="s">
        <v>207</v>
      </c>
      <c r="B105" s="12">
        <v>9.1</v>
      </c>
      <c r="C105" s="5">
        <v>27.5</v>
      </c>
      <c r="D105" s="5">
        <f>(B105+C105)/2</f>
        <v>18.3</v>
      </c>
      <c r="E105" s="5"/>
      <c r="F105" s="5"/>
      <c r="G105" s="5"/>
      <c r="H105" s="244">
        <v>5.4</v>
      </c>
      <c r="I105" s="327">
        <v>24.8</v>
      </c>
      <c r="J105" s="5" t="s">
        <v>500</v>
      </c>
      <c r="K105" s="169" t="s">
        <v>486</v>
      </c>
      <c r="L105" s="11">
        <v>200</v>
      </c>
      <c r="M105" s="3">
        <v>1500</v>
      </c>
      <c r="N105" s="6">
        <v>1</v>
      </c>
      <c r="O105" s="6">
        <v>1</v>
      </c>
      <c r="P105" s="6">
        <v>1</v>
      </c>
      <c r="Q105" s="6">
        <v>1</v>
      </c>
      <c r="R105" s="4">
        <v>1</v>
      </c>
      <c r="S105" s="4">
        <v>1</v>
      </c>
      <c r="T105" s="4">
        <v>1</v>
      </c>
      <c r="U105" s="4">
        <v>1</v>
      </c>
      <c r="V105" s="4">
        <v>1</v>
      </c>
      <c r="W105" s="4">
        <v>1</v>
      </c>
      <c r="X105" s="4">
        <v>1</v>
      </c>
      <c r="Y105" s="4">
        <v>1</v>
      </c>
      <c r="Z105" s="4">
        <v>1</v>
      </c>
      <c r="AA105" s="4">
        <v>1</v>
      </c>
      <c r="AB105" s="4">
        <v>1</v>
      </c>
      <c r="AC105" s="4">
        <v>1</v>
      </c>
      <c r="AD105" s="4">
        <v>1</v>
      </c>
      <c r="AE105" s="4">
        <v>1</v>
      </c>
      <c r="AF105" s="4">
        <v>1</v>
      </c>
      <c r="AG105" s="4">
        <v>1</v>
      </c>
      <c r="AH105" s="4">
        <v>1</v>
      </c>
      <c r="AI105" s="4">
        <v>0</v>
      </c>
      <c r="AJ105" s="4">
        <v>0</v>
      </c>
      <c r="AK105" s="4">
        <v>0</v>
      </c>
      <c r="AL105" s="4">
        <v>0</v>
      </c>
      <c r="AM105" s="4">
        <v>0</v>
      </c>
      <c r="AN105" s="4">
        <v>0</v>
      </c>
      <c r="AO105" s="4">
        <v>0</v>
      </c>
      <c r="AP105" s="4">
        <v>0</v>
      </c>
      <c r="AQ105" s="4">
        <v>0</v>
      </c>
      <c r="AR105" s="4">
        <v>0</v>
      </c>
      <c r="AS105" s="4">
        <v>0</v>
      </c>
      <c r="AT105" s="4">
        <v>0</v>
      </c>
      <c r="AU105" s="4">
        <v>0</v>
      </c>
      <c r="AV105" s="4">
        <v>0</v>
      </c>
      <c r="AW105" s="4">
        <v>0</v>
      </c>
      <c r="AX105" s="4">
        <v>0</v>
      </c>
      <c r="AY105" s="4">
        <v>0</v>
      </c>
      <c r="AZ105" s="4">
        <v>0</v>
      </c>
      <c r="BA105" s="4">
        <v>0</v>
      </c>
      <c r="BB105" s="4">
        <v>1</v>
      </c>
      <c r="BC105" s="11"/>
    </row>
    <row r="106" spans="1:55" x14ac:dyDescent="0.2">
      <c r="A106" s="21" t="s">
        <v>102</v>
      </c>
      <c r="B106" s="22" t="s">
        <v>75</v>
      </c>
      <c r="C106" s="23" t="s">
        <v>75</v>
      </c>
      <c r="D106" s="23"/>
      <c r="E106" s="256" t="s">
        <v>507</v>
      </c>
      <c r="F106" s="256" t="s">
        <v>507</v>
      </c>
      <c r="G106" s="256"/>
      <c r="H106" s="257" t="s">
        <v>507</v>
      </c>
      <c r="I106" s="257" t="s">
        <v>507</v>
      </c>
      <c r="J106" s="256" t="s">
        <v>507</v>
      </c>
      <c r="K106" s="256" t="s">
        <v>507</v>
      </c>
      <c r="L106" s="21">
        <v>100</v>
      </c>
      <c r="M106" s="24">
        <v>800</v>
      </c>
      <c r="N106" s="25">
        <v>1</v>
      </c>
      <c r="O106" s="25">
        <v>1</v>
      </c>
      <c r="P106" s="25">
        <v>1</v>
      </c>
      <c r="Q106" s="25">
        <v>1</v>
      </c>
      <c r="R106" s="25">
        <v>1</v>
      </c>
      <c r="S106" s="25">
        <v>1</v>
      </c>
      <c r="T106" s="25">
        <v>1</v>
      </c>
      <c r="U106" s="25">
        <v>1</v>
      </c>
      <c r="V106" s="25">
        <v>1</v>
      </c>
      <c r="W106" s="25">
        <v>1</v>
      </c>
      <c r="X106" s="25">
        <v>1</v>
      </c>
      <c r="Y106" s="25">
        <v>1</v>
      </c>
      <c r="Z106" s="25">
        <v>1</v>
      </c>
      <c r="AA106" s="25">
        <v>1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5">
        <v>0</v>
      </c>
      <c r="AT106" s="25">
        <v>0</v>
      </c>
      <c r="AU106" s="25">
        <v>0</v>
      </c>
      <c r="AV106" s="25">
        <v>0</v>
      </c>
      <c r="AW106" s="25">
        <v>0</v>
      </c>
      <c r="AX106" s="25">
        <v>0</v>
      </c>
      <c r="AY106" s="25">
        <v>0</v>
      </c>
      <c r="AZ106" s="25">
        <v>0</v>
      </c>
      <c r="BA106" s="25">
        <v>0</v>
      </c>
      <c r="BB106" s="25">
        <v>1</v>
      </c>
      <c r="BC106" s="21" t="s">
        <v>26</v>
      </c>
    </row>
    <row r="107" spans="1:55" x14ac:dyDescent="0.2">
      <c r="A107" s="90" t="s">
        <v>208</v>
      </c>
      <c r="B107" s="92">
        <v>14</v>
      </c>
      <c r="C107" s="5">
        <v>27.1</v>
      </c>
      <c r="D107" s="5">
        <f t="shared" ref="D107:D112" si="6">(B107+C107)/2</f>
        <v>20.55</v>
      </c>
      <c r="E107" s="109">
        <f>MAX(AQ$220:AQ$223)</f>
        <v>8.6899999999999977</v>
      </c>
      <c r="F107" s="109">
        <f>B107-E107</f>
        <v>5.3100000000000023</v>
      </c>
      <c r="G107" s="109">
        <f>E107-H107</f>
        <v>3.6899999999999977</v>
      </c>
      <c r="H107" s="244">
        <v>5</v>
      </c>
      <c r="I107" s="327">
        <v>24.8</v>
      </c>
      <c r="J107" s="223" t="s">
        <v>499</v>
      </c>
      <c r="K107" s="180" t="s">
        <v>486</v>
      </c>
      <c r="L107" s="11">
        <v>250</v>
      </c>
      <c r="M107" s="3">
        <v>2000</v>
      </c>
      <c r="N107" s="4">
        <v>0</v>
      </c>
      <c r="O107" s="4">
        <v>0</v>
      </c>
      <c r="P107" s="4">
        <v>1</v>
      </c>
      <c r="Q107" s="4">
        <v>1</v>
      </c>
      <c r="R107" s="4">
        <v>1</v>
      </c>
      <c r="S107" s="4">
        <v>1</v>
      </c>
      <c r="T107" s="4">
        <v>1</v>
      </c>
      <c r="U107" s="4">
        <v>1</v>
      </c>
      <c r="V107" s="4">
        <v>1</v>
      </c>
      <c r="W107" s="4">
        <v>1</v>
      </c>
      <c r="X107" s="4">
        <v>1</v>
      </c>
      <c r="Y107" s="4">
        <v>1</v>
      </c>
      <c r="Z107" s="4">
        <v>1</v>
      </c>
      <c r="AA107" s="67">
        <v>1</v>
      </c>
      <c r="AB107" s="67">
        <v>1</v>
      </c>
      <c r="AC107" s="67">
        <v>1</v>
      </c>
      <c r="AD107" s="67">
        <v>1</v>
      </c>
      <c r="AE107" s="69">
        <v>1</v>
      </c>
      <c r="AF107" s="69">
        <v>1</v>
      </c>
      <c r="AG107" s="69">
        <v>1</v>
      </c>
      <c r="AH107" s="69">
        <v>1</v>
      </c>
      <c r="AI107" s="69">
        <v>1</v>
      </c>
      <c r="AJ107" s="69">
        <v>1</v>
      </c>
      <c r="AK107" s="69">
        <v>1</v>
      </c>
      <c r="AL107" s="69">
        <v>1</v>
      </c>
      <c r="AM107" s="69">
        <v>1</v>
      </c>
      <c r="AN107" s="69">
        <v>1</v>
      </c>
      <c r="AO107" s="69">
        <v>1</v>
      </c>
      <c r="AP107" s="69">
        <v>1</v>
      </c>
      <c r="AQ107" s="69">
        <v>1</v>
      </c>
      <c r="AR107" s="4">
        <v>0</v>
      </c>
      <c r="AS107" s="4">
        <v>0</v>
      </c>
      <c r="AT107" s="4">
        <v>0</v>
      </c>
      <c r="AU107" s="4">
        <v>0</v>
      </c>
      <c r="AV107" s="4">
        <v>0</v>
      </c>
      <c r="AW107" s="4">
        <v>0</v>
      </c>
      <c r="AX107" s="4">
        <v>0</v>
      </c>
      <c r="AY107" s="4">
        <v>0</v>
      </c>
      <c r="AZ107" s="4">
        <v>0</v>
      </c>
      <c r="BA107" s="4">
        <v>0</v>
      </c>
      <c r="BB107" s="4">
        <v>1</v>
      </c>
      <c r="BC107" s="11"/>
    </row>
    <row r="108" spans="1:55" x14ac:dyDescent="0.2">
      <c r="A108" s="283" t="s">
        <v>527</v>
      </c>
      <c r="B108" s="30">
        <v>3.3</v>
      </c>
      <c r="C108" s="31">
        <v>22.2</v>
      </c>
      <c r="D108" s="31">
        <f t="shared" si="6"/>
        <v>12.75</v>
      </c>
      <c r="E108" s="31"/>
      <c r="F108" s="31"/>
      <c r="G108" s="31"/>
      <c r="H108" s="245">
        <v>-1.5</v>
      </c>
      <c r="I108" s="245">
        <v>21</v>
      </c>
      <c r="J108" s="31" t="s">
        <v>500</v>
      </c>
      <c r="K108" s="37" t="s">
        <v>485</v>
      </c>
      <c r="L108" s="29">
        <v>450</v>
      </c>
      <c r="M108" s="32">
        <v>1800</v>
      </c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1</v>
      </c>
      <c r="V108" s="33">
        <v>1</v>
      </c>
      <c r="W108" s="33">
        <v>1</v>
      </c>
      <c r="X108" s="33">
        <v>1</v>
      </c>
      <c r="Y108" s="33">
        <v>1</v>
      </c>
      <c r="Z108" s="33">
        <v>1</v>
      </c>
      <c r="AA108" s="33">
        <v>1</v>
      </c>
      <c r="AB108" s="33">
        <v>1</v>
      </c>
      <c r="AC108" s="33">
        <v>1</v>
      </c>
      <c r="AD108" s="33">
        <v>1</v>
      </c>
      <c r="AE108" s="33">
        <v>1</v>
      </c>
      <c r="AF108" s="33">
        <v>1</v>
      </c>
      <c r="AG108" s="33">
        <v>1</v>
      </c>
      <c r="AH108" s="33">
        <v>1</v>
      </c>
      <c r="AI108" s="33">
        <v>1</v>
      </c>
      <c r="AJ108" s="33">
        <v>1</v>
      </c>
      <c r="AK108" s="33">
        <v>1</v>
      </c>
      <c r="AL108" s="33">
        <v>1</v>
      </c>
      <c r="AM108" s="33">
        <v>1</v>
      </c>
      <c r="AN108" s="33">
        <v>1</v>
      </c>
      <c r="AO108" s="33">
        <v>0</v>
      </c>
      <c r="AP108" s="33">
        <v>0</v>
      </c>
      <c r="AQ108" s="33">
        <v>0</v>
      </c>
      <c r="AR108" s="33">
        <v>0</v>
      </c>
      <c r="AS108" s="33">
        <v>0</v>
      </c>
      <c r="AT108" s="33">
        <v>0</v>
      </c>
      <c r="AU108" s="33">
        <v>0</v>
      </c>
      <c r="AV108" s="33">
        <v>0</v>
      </c>
      <c r="AW108" s="33">
        <v>0</v>
      </c>
      <c r="AX108" s="33">
        <v>0</v>
      </c>
      <c r="AY108" s="33">
        <v>0</v>
      </c>
      <c r="AZ108" s="33">
        <v>0</v>
      </c>
      <c r="BA108" s="33">
        <v>0</v>
      </c>
      <c r="BB108" s="33">
        <v>1</v>
      </c>
      <c r="BC108" s="29" t="s">
        <v>103</v>
      </c>
    </row>
    <row r="109" spans="1:55" x14ac:dyDescent="0.2">
      <c r="A109" s="283" t="s">
        <v>104</v>
      </c>
      <c r="B109" s="284">
        <v>10.1</v>
      </c>
      <c r="C109" s="285">
        <v>17.3</v>
      </c>
      <c r="D109" s="285">
        <f t="shared" si="6"/>
        <v>13.7</v>
      </c>
      <c r="E109" s="285"/>
      <c r="F109" s="285"/>
      <c r="G109" s="285"/>
      <c r="H109" s="286">
        <v>-1.8</v>
      </c>
      <c r="I109" s="286">
        <v>21</v>
      </c>
      <c r="J109" s="285" t="s">
        <v>500</v>
      </c>
      <c r="K109" s="287" t="s">
        <v>485</v>
      </c>
      <c r="L109" s="283">
        <v>1800</v>
      </c>
      <c r="M109" s="288">
        <f>L109</f>
        <v>1800</v>
      </c>
      <c r="N109" s="289">
        <v>0</v>
      </c>
      <c r="O109" s="289">
        <v>0</v>
      </c>
      <c r="P109" s="289">
        <v>0</v>
      </c>
      <c r="Q109" s="289">
        <v>0</v>
      </c>
      <c r="R109" s="289">
        <v>0</v>
      </c>
      <c r="S109" s="289">
        <v>0</v>
      </c>
      <c r="T109" s="289">
        <v>0</v>
      </c>
      <c r="U109" s="289">
        <v>0</v>
      </c>
      <c r="V109" s="289">
        <v>0</v>
      </c>
      <c r="W109" s="289">
        <v>0</v>
      </c>
      <c r="X109" s="289">
        <v>0</v>
      </c>
      <c r="Y109" s="289">
        <v>0</v>
      </c>
      <c r="Z109" s="289">
        <v>0</v>
      </c>
      <c r="AA109" s="289">
        <v>0</v>
      </c>
      <c r="AB109" s="289">
        <v>0</v>
      </c>
      <c r="AC109" s="289">
        <v>0</v>
      </c>
      <c r="AD109" s="289">
        <v>0</v>
      </c>
      <c r="AE109" s="289">
        <v>0</v>
      </c>
      <c r="AF109" s="289">
        <v>0</v>
      </c>
      <c r="AG109" s="289">
        <v>0</v>
      </c>
      <c r="AH109" s="289">
        <v>0</v>
      </c>
      <c r="AI109" s="289">
        <v>0</v>
      </c>
      <c r="AJ109" s="289">
        <v>0</v>
      </c>
      <c r="AK109" s="289">
        <v>0</v>
      </c>
      <c r="AL109" s="289">
        <v>0</v>
      </c>
      <c r="AM109" s="289">
        <v>0</v>
      </c>
      <c r="AN109" s="290">
        <v>1</v>
      </c>
      <c r="AO109" s="289">
        <v>0</v>
      </c>
      <c r="AP109" s="289">
        <v>0</v>
      </c>
      <c r="AQ109" s="289">
        <v>0</v>
      </c>
      <c r="AR109" s="289">
        <v>0</v>
      </c>
      <c r="AS109" s="289">
        <v>0</v>
      </c>
      <c r="AT109" s="289">
        <v>0</v>
      </c>
      <c r="AU109" s="289">
        <v>0</v>
      </c>
      <c r="AV109" s="289">
        <v>0</v>
      </c>
      <c r="AW109" s="289">
        <v>0</v>
      </c>
      <c r="AX109" s="289">
        <v>0</v>
      </c>
      <c r="AY109" s="289">
        <v>0</v>
      </c>
      <c r="AZ109" s="289">
        <v>0</v>
      </c>
      <c r="BA109" s="289">
        <v>0</v>
      </c>
      <c r="BB109" s="289">
        <v>1</v>
      </c>
      <c r="BC109" s="11" t="s">
        <v>36</v>
      </c>
    </row>
    <row r="110" spans="1:55" x14ac:dyDescent="0.2">
      <c r="A110" s="11" t="s">
        <v>209</v>
      </c>
      <c r="B110" s="12">
        <v>-15.6</v>
      </c>
      <c r="C110" s="5">
        <v>24.9</v>
      </c>
      <c r="D110" s="5">
        <f t="shared" si="6"/>
        <v>4.6499999999999995</v>
      </c>
      <c r="E110" s="5"/>
      <c r="F110" s="5"/>
      <c r="G110" s="5"/>
      <c r="H110" s="244">
        <v>-12.2</v>
      </c>
      <c r="I110" s="250">
        <v>26.4</v>
      </c>
      <c r="J110" s="5" t="s">
        <v>500</v>
      </c>
      <c r="K110" s="169" t="s">
        <v>486</v>
      </c>
      <c r="L110" s="11">
        <v>2300</v>
      </c>
      <c r="M110" s="3">
        <f>L110</f>
        <v>2300</v>
      </c>
      <c r="N110" s="4">
        <v>0</v>
      </c>
      <c r="O110" s="4">
        <v>0</v>
      </c>
      <c r="P110" s="4">
        <v>0</v>
      </c>
      <c r="Q110" s="4">
        <v>0</v>
      </c>
      <c r="R110" s="4">
        <v>0</v>
      </c>
      <c r="S110" s="4">
        <v>0</v>
      </c>
      <c r="T110" s="4">
        <v>0</v>
      </c>
      <c r="U110" s="4">
        <v>0</v>
      </c>
      <c r="V110" s="4">
        <v>0</v>
      </c>
      <c r="W110" s="4">
        <v>0</v>
      </c>
      <c r="X110" s="4">
        <v>0</v>
      </c>
      <c r="Y110" s="4">
        <v>0</v>
      </c>
      <c r="Z110" s="4">
        <v>0</v>
      </c>
      <c r="AA110" s="4">
        <v>0</v>
      </c>
      <c r="AB110" s="4">
        <v>0</v>
      </c>
      <c r="AC110" s="4">
        <v>0</v>
      </c>
      <c r="AD110" s="4">
        <v>0</v>
      </c>
      <c r="AE110" s="4">
        <v>0</v>
      </c>
      <c r="AF110" s="4">
        <v>0</v>
      </c>
      <c r="AG110" s="4">
        <v>0</v>
      </c>
      <c r="AH110" s="4">
        <v>0</v>
      </c>
      <c r="AI110" s="4">
        <v>0</v>
      </c>
      <c r="AJ110" s="4">
        <v>0</v>
      </c>
      <c r="AK110" s="4">
        <v>0</v>
      </c>
      <c r="AL110" s="4">
        <v>0</v>
      </c>
      <c r="AM110" s="4">
        <v>0</v>
      </c>
      <c r="AN110" s="4">
        <v>0</v>
      </c>
      <c r="AO110" s="4">
        <v>0</v>
      </c>
      <c r="AP110" s="4">
        <v>0</v>
      </c>
      <c r="AQ110" s="4">
        <v>0</v>
      </c>
      <c r="AR110" s="4">
        <v>0</v>
      </c>
      <c r="AS110" s="4">
        <v>0</v>
      </c>
      <c r="AT110" s="4">
        <v>1</v>
      </c>
      <c r="AU110" s="4">
        <v>0</v>
      </c>
      <c r="AV110" s="4">
        <v>0</v>
      </c>
      <c r="AW110" s="4">
        <v>0</v>
      </c>
      <c r="AX110" s="4">
        <v>0</v>
      </c>
      <c r="AY110" s="4">
        <v>0</v>
      </c>
      <c r="AZ110" s="4">
        <v>0</v>
      </c>
      <c r="BA110" s="4">
        <v>0</v>
      </c>
      <c r="BB110" s="4">
        <v>1</v>
      </c>
      <c r="BC110" s="11"/>
    </row>
    <row r="111" spans="1:55" x14ac:dyDescent="0.2">
      <c r="A111" s="11" t="s">
        <v>210</v>
      </c>
      <c r="B111" s="12">
        <v>13.5</v>
      </c>
      <c r="C111" s="5">
        <v>27.7</v>
      </c>
      <c r="D111" s="5">
        <f t="shared" si="6"/>
        <v>20.6</v>
      </c>
      <c r="E111" s="5"/>
      <c r="F111" s="5"/>
      <c r="G111" s="5"/>
      <c r="H111" s="244">
        <v>7.3</v>
      </c>
      <c r="I111" s="327">
        <v>24.8</v>
      </c>
      <c r="J111" s="5" t="s">
        <v>500</v>
      </c>
      <c r="K111" s="169" t="s">
        <v>486</v>
      </c>
      <c r="L111" s="11">
        <v>600</v>
      </c>
      <c r="M111" s="3">
        <v>1000</v>
      </c>
      <c r="N111" s="4">
        <v>0</v>
      </c>
      <c r="O111" s="4">
        <v>0</v>
      </c>
      <c r="P111" s="4">
        <v>0</v>
      </c>
      <c r="Q111" s="4">
        <v>0</v>
      </c>
      <c r="R111" s="4">
        <v>0</v>
      </c>
      <c r="S111" s="4">
        <v>0</v>
      </c>
      <c r="T111" s="4">
        <v>0</v>
      </c>
      <c r="U111" s="4">
        <v>0</v>
      </c>
      <c r="V111" s="4">
        <v>0</v>
      </c>
      <c r="W111" s="4">
        <v>0</v>
      </c>
      <c r="X111" s="6">
        <v>1</v>
      </c>
      <c r="Y111" s="6">
        <v>1</v>
      </c>
      <c r="Z111" s="6">
        <v>1</v>
      </c>
      <c r="AA111" s="6">
        <v>1</v>
      </c>
      <c r="AB111" s="6">
        <v>1</v>
      </c>
      <c r="AC111" s="298">
        <v>1</v>
      </c>
      <c r="AD111" s="4">
        <v>0</v>
      </c>
      <c r="AE111" s="4">
        <v>0</v>
      </c>
      <c r="AF111" s="4">
        <v>0</v>
      </c>
      <c r="AG111" s="4">
        <v>0</v>
      </c>
      <c r="AH111" s="4">
        <v>0</v>
      </c>
      <c r="AI111" s="4">
        <v>0</v>
      </c>
      <c r="AJ111" s="4">
        <v>0</v>
      </c>
      <c r="AK111" s="4">
        <v>0</v>
      </c>
      <c r="AL111" s="4">
        <v>0</v>
      </c>
      <c r="AM111" s="4">
        <v>0</v>
      </c>
      <c r="AN111" s="4">
        <v>0</v>
      </c>
      <c r="AO111" s="4">
        <v>0</v>
      </c>
      <c r="AP111" s="4">
        <v>0</v>
      </c>
      <c r="AQ111" s="4">
        <v>0</v>
      </c>
      <c r="AR111" s="4">
        <v>0</v>
      </c>
      <c r="AS111" s="4">
        <v>0</v>
      </c>
      <c r="AT111" s="4">
        <v>0</v>
      </c>
      <c r="AU111" s="4">
        <v>0</v>
      </c>
      <c r="AV111" s="4">
        <v>0</v>
      </c>
      <c r="AW111" s="4">
        <v>0</v>
      </c>
      <c r="AX111" s="4">
        <v>0</v>
      </c>
      <c r="AY111" s="4">
        <v>0</v>
      </c>
      <c r="AZ111" s="4">
        <v>0</v>
      </c>
      <c r="BA111" s="4">
        <v>0</v>
      </c>
      <c r="BB111" s="4">
        <v>1</v>
      </c>
      <c r="BC111" s="11"/>
    </row>
    <row r="112" spans="1:55" x14ac:dyDescent="0.2">
      <c r="A112" s="91" t="s">
        <v>105</v>
      </c>
      <c r="B112" s="94">
        <v>15.7</v>
      </c>
      <c r="C112" s="31">
        <v>22.2</v>
      </c>
      <c r="D112" s="31">
        <f t="shared" si="6"/>
        <v>18.95</v>
      </c>
      <c r="E112" s="111">
        <f>MAX(AH$220:AH$223)</f>
        <v>11.189999999999998</v>
      </c>
      <c r="F112" s="111">
        <f>B112-E112</f>
        <v>4.5100000000000016</v>
      </c>
      <c r="G112" s="111">
        <f>E112-H112</f>
        <v>5.7899999999999974</v>
      </c>
      <c r="H112" s="245">
        <v>5.4</v>
      </c>
      <c r="I112" s="245">
        <v>24.3</v>
      </c>
      <c r="J112" s="224" t="s">
        <v>500</v>
      </c>
      <c r="K112" s="181" t="s">
        <v>485</v>
      </c>
      <c r="L112" s="29">
        <v>600</v>
      </c>
      <c r="M112" s="38">
        <v>1500</v>
      </c>
      <c r="N112" s="39">
        <v>0</v>
      </c>
      <c r="O112" s="39">
        <v>0</v>
      </c>
      <c r="P112" s="39">
        <v>0</v>
      </c>
      <c r="Q112" s="39">
        <v>0</v>
      </c>
      <c r="R112" s="39">
        <v>0</v>
      </c>
      <c r="S112" s="39">
        <v>0</v>
      </c>
      <c r="T112" s="39">
        <v>0</v>
      </c>
      <c r="U112" s="39">
        <v>0</v>
      </c>
      <c r="V112" s="39">
        <v>0</v>
      </c>
      <c r="W112" s="39">
        <v>0</v>
      </c>
      <c r="X112" s="86">
        <v>1</v>
      </c>
      <c r="Y112" s="86">
        <v>1</v>
      </c>
      <c r="Z112" s="86">
        <v>1</v>
      </c>
      <c r="AA112" s="86">
        <v>1</v>
      </c>
      <c r="AB112" s="87">
        <v>1</v>
      </c>
      <c r="AC112" s="87">
        <v>1</v>
      </c>
      <c r="AD112" s="87">
        <v>1</v>
      </c>
      <c r="AE112" s="87">
        <v>1</v>
      </c>
      <c r="AF112" s="87">
        <v>1</v>
      </c>
      <c r="AG112" s="87">
        <v>1</v>
      </c>
      <c r="AH112" s="87">
        <v>1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39">
        <v>0</v>
      </c>
      <c r="AY112" s="39">
        <v>0</v>
      </c>
      <c r="AZ112" s="39">
        <v>0</v>
      </c>
      <c r="BA112" s="39">
        <v>0</v>
      </c>
      <c r="BB112" s="73">
        <v>1</v>
      </c>
      <c r="BC112" s="29" t="s">
        <v>106</v>
      </c>
    </row>
    <row r="113" spans="1:55" x14ac:dyDescent="0.2">
      <c r="A113" s="21" t="s">
        <v>107</v>
      </c>
      <c r="B113" s="22" t="s">
        <v>75</v>
      </c>
      <c r="C113" s="23" t="s">
        <v>75</v>
      </c>
      <c r="D113" s="23"/>
      <c r="E113" s="256" t="s">
        <v>507</v>
      </c>
      <c r="F113" s="256" t="s">
        <v>507</v>
      </c>
      <c r="G113" s="256"/>
      <c r="H113" s="257" t="s">
        <v>507</v>
      </c>
      <c r="I113" s="257" t="s">
        <v>507</v>
      </c>
      <c r="J113" s="256" t="s">
        <v>507</v>
      </c>
      <c r="K113" s="256" t="s">
        <v>507</v>
      </c>
      <c r="L113" s="21">
        <v>1000</v>
      </c>
      <c r="M113" s="24">
        <f>L113</f>
        <v>1000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>
        <v>0</v>
      </c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5">
        <v>0</v>
      </c>
      <c r="AB113" s="25">
        <v>0</v>
      </c>
      <c r="AC113" s="25">
        <v>1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5">
        <v>0</v>
      </c>
      <c r="AT113" s="25">
        <v>0</v>
      </c>
      <c r="AU113" s="25">
        <v>0</v>
      </c>
      <c r="AV113" s="25">
        <v>0</v>
      </c>
      <c r="AW113" s="25">
        <v>0</v>
      </c>
      <c r="AX113" s="25">
        <v>0</v>
      </c>
      <c r="AY113" s="25">
        <v>0</v>
      </c>
      <c r="AZ113" s="25">
        <v>0</v>
      </c>
      <c r="BA113" s="25">
        <v>0</v>
      </c>
      <c r="BB113" s="25">
        <v>1</v>
      </c>
      <c r="BC113" s="21" t="s">
        <v>108</v>
      </c>
    </row>
    <row r="114" spans="1:55" x14ac:dyDescent="0.2">
      <c r="A114" s="21" t="s">
        <v>281</v>
      </c>
      <c r="B114" s="22" t="s">
        <v>75</v>
      </c>
      <c r="C114" s="23" t="s">
        <v>75</v>
      </c>
      <c r="D114" s="23"/>
      <c r="E114" s="256" t="s">
        <v>507</v>
      </c>
      <c r="F114" s="256" t="s">
        <v>507</v>
      </c>
      <c r="G114" s="256"/>
      <c r="H114" s="257" t="s">
        <v>507</v>
      </c>
      <c r="I114" s="257" t="s">
        <v>507</v>
      </c>
      <c r="J114" s="256" t="s">
        <v>507</v>
      </c>
      <c r="K114" s="256" t="s">
        <v>507</v>
      </c>
      <c r="L114" s="21">
        <v>250</v>
      </c>
      <c r="M114" s="24">
        <v>2000</v>
      </c>
      <c r="N114" s="25">
        <v>0</v>
      </c>
      <c r="O114" s="25">
        <v>0</v>
      </c>
      <c r="P114" s="25">
        <v>1</v>
      </c>
      <c r="Q114" s="25">
        <v>1</v>
      </c>
      <c r="R114" s="25">
        <v>1</v>
      </c>
      <c r="S114" s="25">
        <v>1</v>
      </c>
      <c r="T114" s="25">
        <v>1</v>
      </c>
      <c r="U114" s="25">
        <v>1</v>
      </c>
      <c r="V114" s="25">
        <v>1</v>
      </c>
      <c r="W114" s="25">
        <v>1</v>
      </c>
      <c r="X114" s="25">
        <v>1</v>
      </c>
      <c r="Y114" s="25">
        <v>1</v>
      </c>
      <c r="Z114" s="25">
        <v>1</v>
      </c>
      <c r="AA114" s="25">
        <v>1</v>
      </c>
      <c r="AB114" s="25">
        <v>1</v>
      </c>
      <c r="AC114" s="25">
        <v>1</v>
      </c>
      <c r="AD114" s="25">
        <v>1</v>
      </c>
      <c r="AE114" s="25">
        <v>1</v>
      </c>
      <c r="AF114" s="25">
        <v>1</v>
      </c>
      <c r="AG114" s="25">
        <v>1</v>
      </c>
      <c r="AH114" s="25">
        <v>1</v>
      </c>
      <c r="AI114" s="25">
        <v>1</v>
      </c>
      <c r="AJ114" s="25">
        <v>1</v>
      </c>
      <c r="AK114" s="25">
        <v>1</v>
      </c>
      <c r="AL114" s="25">
        <v>1</v>
      </c>
      <c r="AM114" s="25">
        <v>1</v>
      </c>
      <c r="AN114" s="25">
        <v>1</v>
      </c>
      <c r="AO114" s="25">
        <v>1</v>
      </c>
      <c r="AP114" s="25">
        <v>1</v>
      </c>
      <c r="AQ114" s="25">
        <v>1</v>
      </c>
      <c r="AR114" s="25">
        <v>0</v>
      </c>
      <c r="AS114" s="25">
        <v>0</v>
      </c>
      <c r="AT114" s="25">
        <v>0</v>
      </c>
      <c r="AU114" s="25">
        <v>0</v>
      </c>
      <c r="AV114" s="25">
        <v>0</v>
      </c>
      <c r="AW114" s="25">
        <v>0</v>
      </c>
      <c r="AX114" s="25">
        <v>0</v>
      </c>
      <c r="AY114" s="25">
        <v>0</v>
      </c>
      <c r="AZ114" s="25">
        <v>0</v>
      </c>
      <c r="BA114" s="25">
        <v>0</v>
      </c>
      <c r="BB114" s="25">
        <v>1</v>
      </c>
      <c r="BC114" s="21" t="s">
        <v>276</v>
      </c>
    </row>
    <row r="115" spans="1:55" x14ac:dyDescent="0.2">
      <c r="A115" s="11" t="s">
        <v>212</v>
      </c>
      <c r="B115" s="12">
        <v>4.4000000000000004</v>
      </c>
      <c r="C115" s="5">
        <v>27.7</v>
      </c>
      <c r="D115" s="5">
        <f t="shared" ref="D115:D123" si="7">(B115+C115)/2</f>
        <v>16.05</v>
      </c>
      <c r="E115" s="5"/>
      <c r="F115" s="5"/>
      <c r="G115" s="5"/>
      <c r="H115" s="244" t="s">
        <v>507</v>
      </c>
      <c r="I115" s="244" t="s">
        <v>507</v>
      </c>
      <c r="J115" s="5" t="s">
        <v>507</v>
      </c>
      <c r="K115" s="169" t="s">
        <v>486</v>
      </c>
      <c r="L115" s="11">
        <v>600</v>
      </c>
      <c r="M115" s="3">
        <v>1600</v>
      </c>
      <c r="N115" s="4">
        <v>0</v>
      </c>
      <c r="O115" s="4">
        <v>0</v>
      </c>
      <c r="P115" s="4">
        <v>0</v>
      </c>
      <c r="Q115" s="4">
        <v>0</v>
      </c>
      <c r="R115" s="4">
        <v>0</v>
      </c>
      <c r="S115" s="4">
        <v>0</v>
      </c>
      <c r="T115" s="4">
        <v>0</v>
      </c>
      <c r="U115" s="4">
        <v>0</v>
      </c>
      <c r="V115" s="4">
        <v>0</v>
      </c>
      <c r="W115" s="4">
        <v>0</v>
      </c>
      <c r="X115" s="4">
        <v>1</v>
      </c>
      <c r="Y115" s="4">
        <v>1</v>
      </c>
      <c r="Z115" s="4">
        <v>1</v>
      </c>
      <c r="AA115" s="4">
        <v>1</v>
      </c>
      <c r="AB115" s="4">
        <v>1</v>
      </c>
      <c r="AC115" s="4">
        <v>1</v>
      </c>
      <c r="AD115" s="4">
        <v>1</v>
      </c>
      <c r="AE115" s="4">
        <v>1</v>
      </c>
      <c r="AF115" s="4">
        <v>1</v>
      </c>
      <c r="AG115" s="4">
        <v>1</v>
      </c>
      <c r="AH115" s="4">
        <v>1</v>
      </c>
      <c r="AI115" s="4">
        <v>1</v>
      </c>
      <c r="AJ115" s="4">
        <v>1</v>
      </c>
      <c r="AK115" s="4">
        <v>0</v>
      </c>
      <c r="AL115" s="4">
        <v>0</v>
      </c>
      <c r="AM115" s="4">
        <v>0</v>
      </c>
      <c r="AN115" s="4">
        <v>0</v>
      </c>
      <c r="AO115" s="4">
        <v>0</v>
      </c>
      <c r="AP115" s="4">
        <v>0</v>
      </c>
      <c r="AQ115" s="4">
        <v>0</v>
      </c>
      <c r="AR115" s="4">
        <v>0</v>
      </c>
      <c r="AS115" s="4">
        <v>0</v>
      </c>
      <c r="AT115" s="4">
        <v>0</v>
      </c>
      <c r="AU115" s="4">
        <v>0</v>
      </c>
      <c r="AV115" s="4">
        <v>0</v>
      </c>
      <c r="AW115" s="4">
        <v>0</v>
      </c>
      <c r="AX115" s="4">
        <v>0</v>
      </c>
      <c r="AY115" s="4">
        <v>0</v>
      </c>
      <c r="AZ115" s="4">
        <v>0</v>
      </c>
      <c r="BA115" s="4">
        <v>0</v>
      </c>
      <c r="BB115" s="4">
        <v>1</v>
      </c>
      <c r="BC115" s="11"/>
    </row>
    <row r="116" spans="1:55" x14ac:dyDescent="0.2">
      <c r="A116" s="90" t="s">
        <v>213</v>
      </c>
      <c r="B116" s="92">
        <v>9.3000000000000007</v>
      </c>
      <c r="C116" s="5">
        <v>27.7</v>
      </c>
      <c r="D116" s="5">
        <f t="shared" si="7"/>
        <v>18.5</v>
      </c>
      <c r="E116" s="109">
        <f>MAX(AS$220:AS$223)</f>
        <v>7.6899999999999977</v>
      </c>
      <c r="F116" s="109">
        <f>B116-E116</f>
        <v>1.610000000000003</v>
      </c>
      <c r="G116" s="109">
        <f>E116-H116</f>
        <v>2.6899999999999977</v>
      </c>
      <c r="H116" s="250">
        <v>5</v>
      </c>
      <c r="I116" s="327">
        <v>24.6</v>
      </c>
      <c r="J116" s="223" t="s">
        <v>536</v>
      </c>
      <c r="K116" s="180" t="s">
        <v>486</v>
      </c>
      <c r="L116" s="11">
        <v>200</v>
      </c>
      <c r="M116" s="3">
        <v>2200</v>
      </c>
      <c r="N116" s="4">
        <v>1</v>
      </c>
      <c r="O116" s="4">
        <v>1</v>
      </c>
      <c r="P116" s="4">
        <v>1</v>
      </c>
      <c r="Q116" s="4">
        <v>1</v>
      </c>
      <c r="R116" s="4">
        <v>1</v>
      </c>
      <c r="S116" s="4">
        <v>1</v>
      </c>
      <c r="T116" s="4">
        <v>1</v>
      </c>
      <c r="U116" s="4">
        <v>1</v>
      </c>
      <c r="V116" s="4">
        <v>1</v>
      </c>
      <c r="W116" s="4">
        <v>1</v>
      </c>
      <c r="X116" s="4">
        <v>1</v>
      </c>
      <c r="Y116" s="4">
        <v>1</v>
      </c>
      <c r="Z116" s="4">
        <v>1</v>
      </c>
      <c r="AA116" s="4">
        <v>1</v>
      </c>
      <c r="AB116" s="4">
        <v>1</v>
      </c>
      <c r="AC116" s="4">
        <v>1</v>
      </c>
      <c r="AD116" s="4">
        <v>1</v>
      </c>
      <c r="AE116" s="4">
        <v>1</v>
      </c>
      <c r="AF116" s="4">
        <v>1</v>
      </c>
      <c r="AG116" s="4">
        <v>1</v>
      </c>
      <c r="AH116" s="4">
        <v>1</v>
      </c>
      <c r="AI116" s="4">
        <v>1</v>
      </c>
      <c r="AJ116" s="4">
        <v>1</v>
      </c>
      <c r="AK116" s="4">
        <v>1</v>
      </c>
      <c r="AL116" s="4">
        <v>1</v>
      </c>
      <c r="AM116" s="4">
        <v>1</v>
      </c>
      <c r="AN116" s="67">
        <v>1</v>
      </c>
      <c r="AO116" s="67">
        <v>1</v>
      </c>
      <c r="AP116" s="67">
        <v>1</v>
      </c>
      <c r="AQ116" s="67">
        <v>1</v>
      </c>
      <c r="AR116" s="69">
        <v>1</v>
      </c>
      <c r="AS116" s="69">
        <v>1</v>
      </c>
      <c r="AT116" s="4">
        <v>0</v>
      </c>
      <c r="AU116" s="4">
        <v>0</v>
      </c>
      <c r="AV116" s="4">
        <v>0</v>
      </c>
      <c r="AW116" s="4">
        <v>0</v>
      </c>
      <c r="AX116" s="4">
        <v>0</v>
      </c>
      <c r="AY116" s="4">
        <v>0</v>
      </c>
      <c r="AZ116" s="4">
        <v>0</v>
      </c>
      <c r="BA116" s="4">
        <v>0</v>
      </c>
      <c r="BB116" s="4">
        <v>1</v>
      </c>
      <c r="BC116" s="11"/>
    </row>
    <row r="117" spans="1:55" x14ac:dyDescent="0.2">
      <c r="A117" s="11" t="s">
        <v>214</v>
      </c>
      <c r="B117" s="12">
        <v>11.5</v>
      </c>
      <c r="C117" s="18">
        <v>24.6</v>
      </c>
      <c r="D117" s="18">
        <f t="shared" si="7"/>
        <v>18.05</v>
      </c>
      <c r="E117" s="18"/>
      <c r="F117" s="18"/>
      <c r="G117" s="18"/>
      <c r="H117" s="248">
        <v>9.3000000000000007</v>
      </c>
      <c r="I117" s="326">
        <v>24.8</v>
      </c>
      <c r="J117" s="18" t="s">
        <v>500</v>
      </c>
      <c r="K117" s="171" t="s">
        <v>486</v>
      </c>
      <c r="L117" s="11">
        <v>500</v>
      </c>
      <c r="M117" s="3">
        <v>1100</v>
      </c>
      <c r="N117" s="4">
        <v>0</v>
      </c>
      <c r="O117" s="4">
        <v>0</v>
      </c>
      <c r="P117" s="4">
        <v>0</v>
      </c>
      <c r="Q117" s="4">
        <v>0</v>
      </c>
      <c r="R117" s="4">
        <v>0</v>
      </c>
      <c r="S117" s="4">
        <v>0</v>
      </c>
      <c r="T117" s="4">
        <v>0</v>
      </c>
      <c r="U117" s="4">
        <v>0</v>
      </c>
      <c r="V117" s="6">
        <v>1</v>
      </c>
      <c r="W117" s="6">
        <v>1</v>
      </c>
      <c r="X117" s="4">
        <v>1</v>
      </c>
      <c r="Y117" s="4">
        <v>1</v>
      </c>
      <c r="Z117" s="4">
        <v>1</v>
      </c>
      <c r="AA117" s="4">
        <v>1</v>
      </c>
      <c r="AB117" s="4">
        <v>1</v>
      </c>
      <c r="AC117" s="4">
        <v>1</v>
      </c>
      <c r="AD117" s="4">
        <v>1</v>
      </c>
      <c r="AE117" s="4">
        <v>0</v>
      </c>
      <c r="AF117" s="4">
        <v>0</v>
      </c>
      <c r="AG117" s="4">
        <v>0</v>
      </c>
      <c r="AH117" s="4">
        <v>0</v>
      </c>
      <c r="AI117" s="4">
        <v>0</v>
      </c>
      <c r="AJ117" s="4">
        <v>0</v>
      </c>
      <c r="AK117" s="4">
        <v>0</v>
      </c>
      <c r="AL117" s="4">
        <v>0</v>
      </c>
      <c r="AM117" s="4">
        <v>0</v>
      </c>
      <c r="AN117" s="4">
        <v>0</v>
      </c>
      <c r="AO117" s="4">
        <v>0</v>
      </c>
      <c r="AP117" s="4">
        <v>0</v>
      </c>
      <c r="AQ117" s="4">
        <v>0</v>
      </c>
      <c r="AR117" s="4">
        <v>0</v>
      </c>
      <c r="AS117" s="4">
        <v>0</v>
      </c>
      <c r="AT117" s="4">
        <v>0</v>
      </c>
      <c r="AU117" s="4">
        <v>0</v>
      </c>
      <c r="AV117" s="4">
        <v>0</v>
      </c>
      <c r="AW117" s="4">
        <v>0</v>
      </c>
      <c r="AX117" s="4">
        <v>0</v>
      </c>
      <c r="AY117" s="4">
        <v>0</v>
      </c>
      <c r="AZ117" s="4">
        <v>0</v>
      </c>
      <c r="BA117" s="4">
        <v>0</v>
      </c>
      <c r="BB117" s="4">
        <v>1</v>
      </c>
      <c r="BC117" s="11"/>
    </row>
    <row r="118" spans="1:55" x14ac:dyDescent="0.2">
      <c r="A118" s="11" t="s">
        <v>211</v>
      </c>
      <c r="B118" s="12">
        <v>8.6999999999999993</v>
      </c>
      <c r="C118" s="18">
        <v>21.3</v>
      </c>
      <c r="D118" s="18">
        <f t="shared" si="7"/>
        <v>15</v>
      </c>
      <c r="E118" s="18"/>
      <c r="F118" s="18"/>
      <c r="G118" s="18"/>
      <c r="H118" s="248">
        <v>4.0999999999999996</v>
      </c>
      <c r="I118" s="325">
        <v>22.1</v>
      </c>
      <c r="J118" s="18" t="s">
        <v>506</v>
      </c>
      <c r="K118" s="171" t="s">
        <v>485</v>
      </c>
      <c r="L118" s="11">
        <v>600</v>
      </c>
      <c r="M118" s="3">
        <v>1700</v>
      </c>
      <c r="N118" s="4">
        <v>0</v>
      </c>
      <c r="O118" s="4">
        <v>0</v>
      </c>
      <c r="P118" s="4">
        <v>0</v>
      </c>
      <c r="Q118" s="4">
        <v>0</v>
      </c>
      <c r="R118" s="4">
        <v>0</v>
      </c>
      <c r="S118" s="4">
        <v>0</v>
      </c>
      <c r="T118" s="4">
        <v>0</v>
      </c>
      <c r="U118" s="4">
        <v>0</v>
      </c>
      <c r="V118" s="4">
        <v>0</v>
      </c>
      <c r="W118" s="4">
        <v>0</v>
      </c>
      <c r="X118" s="4">
        <v>1</v>
      </c>
      <c r="Y118" s="4">
        <v>1</v>
      </c>
      <c r="Z118" s="4">
        <v>1</v>
      </c>
      <c r="AA118" s="4">
        <v>1</v>
      </c>
      <c r="AB118" s="4">
        <v>1</v>
      </c>
      <c r="AC118" s="4">
        <v>1</v>
      </c>
      <c r="AD118" s="4">
        <v>1</v>
      </c>
      <c r="AE118" s="4">
        <v>1</v>
      </c>
      <c r="AF118" s="4">
        <v>1</v>
      </c>
      <c r="AG118" s="4">
        <v>1</v>
      </c>
      <c r="AH118" s="4">
        <v>1</v>
      </c>
      <c r="AI118" s="4">
        <v>1</v>
      </c>
      <c r="AJ118" s="4">
        <v>1</v>
      </c>
      <c r="AK118" s="4">
        <v>1</v>
      </c>
      <c r="AL118" s="4">
        <v>1</v>
      </c>
      <c r="AM118" s="4">
        <v>0</v>
      </c>
      <c r="AN118" s="4">
        <v>0</v>
      </c>
      <c r="AO118" s="4">
        <v>0</v>
      </c>
      <c r="AP118" s="4">
        <v>0</v>
      </c>
      <c r="AQ118" s="4">
        <v>0</v>
      </c>
      <c r="AR118" s="4">
        <v>0</v>
      </c>
      <c r="AS118" s="4">
        <v>0</v>
      </c>
      <c r="AT118" s="4">
        <v>0</v>
      </c>
      <c r="AU118" s="4">
        <v>0</v>
      </c>
      <c r="AV118" s="4">
        <v>0</v>
      </c>
      <c r="AW118" s="4">
        <v>0</v>
      </c>
      <c r="AX118" s="4">
        <v>0</v>
      </c>
      <c r="AY118" s="4">
        <v>0</v>
      </c>
      <c r="AZ118" s="4">
        <v>0</v>
      </c>
      <c r="BA118" s="4">
        <v>0</v>
      </c>
      <c r="BB118" s="4">
        <v>1</v>
      </c>
      <c r="BC118" s="11" t="s">
        <v>184</v>
      </c>
    </row>
    <row r="119" spans="1:55" x14ac:dyDescent="0.2">
      <c r="A119" s="90" t="s">
        <v>215</v>
      </c>
      <c r="B119" s="92">
        <v>12.6</v>
      </c>
      <c r="C119" s="5">
        <v>27.1</v>
      </c>
      <c r="D119" s="5">
        <f t="shared" si="7"/>
        <v>19.850000000000001</v>
      </c>
      <c r="E119" s="109">
        <f>MAX(AP$220:AP$223)</f>
        <v>9.1899999999999977</v>
      </c>
      <c r="F119" s="109">
        <f>B119-E119</f>
        <v>3.4100000000000019</v>
      </c>
      <c r="G119" s="109">
        <f>E119-H119</f>
        <v>2.3899999999999979</v>
      </c>
      <c r="H119" s="244">
        <v>6.8</v>
      </c>
      <c r="I119" s="327">
        <v>24.8</v>
      </c>
      <c r="J119" s="223" t="s">
        <v>506</v>
      </c>
      <c r="K119" s="180" t="s">
        <v>486</v>
      </c>
      <c r="L119" s="11">
        <v>1000</v>
      </c>
      <c r="M119" s="3">
        <v>1900</v>
      </c>
      <c r="N119" s="4">
        <v>0</v>
      </c>
      <c r="O119" s="4">
        <v>0</v>
      </c>
      <c r="P119" s="4">
        <v>0</v>
      </c>
      <c r="Q119" s="4">
        <v>0</v>
      </c>
      <c r="R119" s="4">
        <v>0</v>
      </c>
      <c r="S119" s="4">
        <v>0</v>
      </c>
      <c r="T119" s="4">
        <v>0</v>
      </c>
      <c r="U119" s="4">
        <v>0</v>
      </c>
      <c r="V119" s="4">
        <v>0</v>
      </c>
      <c r="W119" s="4">
        <v>0</v>
      </c>
      <c r="X119" s="4">
        <v>0</v>
      </c>
      <c r="Y119" s="4">
        <v>0</v>
      </c>
      <c r="Z119" s="4">
        <v>0</v>
      </c>
      <c r="AA119" s="4">
        <v>0</v>
      </c>
      <c r="AB119" s="4">
        <v>0</v>
      </c>
      <c r="AC119" s="4">
        <v>1</v>
      </c>
      <c r="AD119" s="67">
        <v>1</v>
      </c>
      <c r="AE119" s="67">
        <v>1</v>
      </c>
      <c r="AF119" s="67">
        <v>1</v>
      </c>
      <c r="AG119" s="67">
        <v>1</v>
      </c>
      <c r="AH119" s="69">
        <v>1</v>
      </c>
      <c r="AI119" s="69">
        <v>1</v>
      </c>
      <c r="AJ119" s="69">
        <v>1</v>
      </c>
      <c r="AK119" s="69">
        <v>1</v>
      </c>
      <c r="AL119" s="69">
        <v>1</v>
      </c>
      <c r="AM119" s="69">
        <v>1</v>
      </c>
      <c r="AN119" s="69">
        <v>1</v>
      </c>
      <c r="AO119" s="69">
        <v>1</v>
      </c>
      <c r="AP119" s="69">
        <v>1</v>
      </c>
      <c r="AQ119" s="4">
        <v>0</v>
      </c>
      <c r="AR119" s="4">
        <v>0</v>
      </c>
      <c r="AS119" s="4">
        <v>0</v>
      </c>
      <c r="AT119" s="4">
        <v>0</v>
      </c>
      <c r="AU119" s="4">
        <v>0</v>
      </c>
      <c r="AV119" s="4">
        <v>0</v>
      </c>
      <c r="AW119" s="4">
        <v>0</v>
      </c>
      <c r="AX119" s="4">
        <v>0</v>
      </c>
      <c r="AY119" s="4">
        <v>0</v>
      </c>
      <c r="AZ119" s="4">
        <v>0</v>
      </c>
      <c r="BA119" s="4">
        <v>0</v>
      </c>
      <c r="BB119" s="4">
        <v>1</v>
      </c>
      <c r="BC119" s="11"/>
    </row>
    <row r="120" spans="1:55" x14ac:dyDescent="0.2">
      <c r="A120" s="90" t="s">
        <v>216</v>
      </c>
      <c r="B120" s="94">
        <v>13.6</v>
      </c>
      <c r="C120" s="5">
        <v>27.7</v>
      </c>
      <c r="D120" s="5">
        <f t="shared" si="7"/>
        <v>20.65</v>
      </c>
      <c r="E120" s="109">
        <f>MAX(AV$220:AV$223)</f>
        <v>6.1899999999999995</v>
      </c>
      <c r="F120" s="109">
        <f>B120-E120</f>
        <v>7.41</v>
      </c>
      <c r="G120" s="109">
        <f>E120-H120</f>
        <v>1.1899999999999995</v>
      </c>
      <c r="H120" s="354">
        <v>5</v>
      </c>
      <c r="I120" s="327">
        <v>24.8</v>
      </c>
      <c r="J120" s="223" t="s">
        <v>500</v>
      </c>
      <c r="K120" s="180" t="s">
        <v>486</v>
      </c>
      <c r="L120" s="11">
        <v>300</v>
      </c>
      <c r="M120" s="3">
        <v>2500</v>
      </c>
      <c r="N120" s="4">
        <v>0</v>
      </c>
      <c r="O120" s="4">
        <v>0</v>
      </c>
      <c r="P120" s="4">
        <v>0</v>
      </c>
      <c r="Q120" s="4">
        <v>0</v>
      </c>
      <c r="R120" s="4">
        <v>1</v>
      </c>
      <c r="S120" s="4">
        <v>1</v>
      </c>
      <c r="T120" s="4">
        <v>1</v>
      </c>
      <c r="U120" s="4">
        <v>1</v>
      </c>
      <c r="V120" s="4">
        <v>1</v>
      </c>
      <c r="W120" s="4">
        <v>1</v>
      </c>
      <c r="X120" s="4">
        <v>1</v>
      </c>
      <c r="Y120" s="4">
        <v>1</v>
      </c>
      <c r="Z120" s="4">
        <v>1</v>
      </c>
      <c r="AA120" s="4">
        <v>1</v>
      </c>
      <c r="AB120" s="4">
        <v>1</v>
      </c>
      <c r="AC120" s="67">
        <v>1</v>
      </c>
      <c r="AD120" s="67">
        <v>1</v>
      </c>
      <c r="AE120" s="67">
        <v>1</v>
      </c>
      <c r="AF120" s="69">
        <v>1</v>
      </c>
      <c r="AG120" s="69">
        <v>1</v>
      </c>
      <c r="AH120" s="69">
        <v>1</v>
      </c>
      <c r="AI120" s="69">
        <v>1</v>
      </c>
      <c r="AJ120" s="69">
        <v>1</v>
      </c>
      <c r="AK120" s="69">
        <v>1</v>
      </c>
      <c r="AL120" s="69">
        <v>1</v>
      </c>
      <c r="AM120" s="69">
        <v>1</v>
      </c>
      <c r="AN120" s="69">
        <v>1</v>
      </c>
      <c r="AO120" s="69">
        <v>1</v>
      </c>
      <c r="AP120" s="69">
        <v>1</v>
      </c>
      <c r="AQ120" s="69">
        <v>1</v>
      </c>
      <c r="AR120" s="299">
        <v>1</v>
      </c>
      <c r="AS120" s="299">
        <v>1</v>
      </c>
      <c r="AT120" s="299">
        <v>1</v>
      </c>
      <c r="AU120" s="299">
        <v>1</v>
      </c>
      <c r="AV120" s="352">
        <v>1</v>
      </c>
      <c r="AW120" s="4">
        <v>0</v>
      </c>
      <c r="AX120" s="4">
        <v>0</v>
      </c>
      <c r="AY120" s="4">
        <v>0</v>
      </c>
      <c r="AZ120" s="4">
        <v>0</v>
      </c>
      <c r="BA120" s="4">
        <v>0</v>
      </c>
      <c r="BB120" s="4">
        <v>1</v>
      </c>
      <c r="BC120" s="11"/>
    </row>
    <row r="121" spans="1:55" x14ac:dyDescent="0.2">
      <c r="A121" s="11" t="s">
        <v>217</v>
      </c>
      <c r="B121" s="12">
        <v>3.9</v>
      </c>
      <c r="C121" s="18">
        <v>27.7</v>
      </c>
      <c r="D121" s="18">
        <f t="shared" si="7"/>
        <v>15.799999999999999</v>
      </c>
      <c r="E121" s="18"/>
      <c r="F121" s="18"/>
      <c r="G121" s="18"/>
      <c r="H121" s="248" t="s">
        <v>507</v>
      </c>
      <c r="I121" s="248" t="s">
        <v>507</v>
      </c>
      <c r="J121" s="18" t="s">
        <v>507</v>
      </c>
      <c r="K121" s="171" t="s">
        <v>485</v>
      </c>
      <c r="L121" s="11">
        <v>600</v>
      </c>
      <c r="M121" s="3">
        <v>1600</v>
      </c>
      <c r="N121" s="4">
        <v>0</v>
      </c>
      <c r="O121" s="4">
        <v>0</v>
      </c>
      <c r="P121" s="4">
        <v>0</v>
      </c>
      <c r="Q121" s="4">
        <v>0</v>
      </c>
      <c r="R121" s="4">
        <v>0</v>
      </c>
      <c r="S121" s="4">
        <v>0</v>
      </c>
      <c r="T121" s="4">
        <v>0</v>
      </c>
      <c r="U121" s="4">
        <v>0</v>
      </c>
      <c r="V121" s="4">
        <v>0</v>
      </c>
      <c r="W121" s="4">
        <v>0</v>
      </c>
      <c r="X121" s="4">
        <v>1</v>
      </c>
      <c r="Y121" s="4">
        <v>1</v>
      </c>
      <c r="Z121" s="4">
        <v>1</v>
      </c>
      <c r="AA121" s="4">
        <v>1</v>
      </c>
      <c r="AB121" s="4">
        <v>1</v>
      </c>
      <c r="AC121" s="4">
        <v>1</v>
      </c>
      <c r="AD121" s="4">
        <v>1</v>
      </c>
      <c r="AE121" s="4">
        <v>1</v>
      </c>
      <c r="AF121" s="4">
        <v>1</v>
      </c>
      <c r="AG121" s="4">
        <v>1</v>
      </c>
      <c r="AH121" s="4">
        <v>1</v>
      </c>
      <c r="AI121" s="4">
        <v>1</v>
      </c>
      <c r="AJ121" s="4">
        <v>1</v>
      </c>
      <c r="AK121" s="4">
        <v>0</v>
      </c>
      <c r="AL121" s="4">
        <v>0</v>
      </c>
      <c r="AM121" s="4">
        <v>0</v>
      </c>
      <c r="AN121" s="4">
        <v>0</v>
      </c>
      <c r="AO121" s="4">
        <v>0</v>
      </c>
      <c r="AP121" s="4">
        <v>0</v>
      </c>
      <c r="AQ121" s="4">
        <v>0</v>
      </c>
      <c r="AR121" s="4">
        <v>0</v>
      </c>
      <c r="AS121" s="4">
        <v>0</v>
      </c>
      <c r="AT121" s="4">
        <v>0</v>
      </c>
      <c r="AU121" s="4">
        <v>0</v>
      </c>
      <c r="AV121" s="4">
        <v>0</v>
      </c>
      <c r="AW121" s="4">
        <v>0</v>
      </c>
      <c r="AX121" s="4">
        <v>0</v>
      </c>
      <c r="AY121" s="4">
        <v>0</v>
      </c>
      <c r="AZ121" s="4">
        <v>0</v>
      </c>
      <c r="BA121" s="4">
        <v>0</v>
      </c>
      <c r="BB121" s="4">
        <v>1</v>
      </c>
      <c r="BC121" s="11"/>
    </row>
    <row r="122" spans="1:55" x14ac:dyDescent="0.2">
      <c r="A122" s="74" t="s">
        <v>218</v>
      </c>
      <c r="B122" s="71">
        <v>7.4</v>
      </c>
      <c r="C122" s="5">
        <v>18.3</v>
      </c>
      <c r="D122" s="5">
        <f t="shared" si="7"/>
        <v>12.850000000000001</v>
      </c>
      <c r="E122" s="5"/>
      <c r="F122" s="5"/>
      <c r="G122" s="5"/>
      <c r="H122" s="354">
        <v>5</v>
      </c>
      <c r="I122" s="244">
        <v>24.1</v>
      </c>
      <c r="J122" s="5" t="s">
        <v>499</v>
      </c>
      <c r="K122" s="169" t="s">
        <v>486</v>
      </c>
      <c r="L122" s="11">
        <v>2500</v>
      </c>
      <c r="M122" s="3">
        <f>L122</f>
        <v>2500</v>
      </c>
      <c r="N122" s="4">
        <v>0</v>
      </c>
      <c r="O122" s="4">
        <v>0</v>
      </c>
      <c r="P122" s="4">
        <v>0</v>
      </c>
      <c r="Q122" s="4">
        <v>0</v>
      </c>
      <c r="R122" s="4">
        <v>0</v>
      </c>
      <c r="S122" s="4">
        <v>0</v>
      </c>
      <c r="T122" s="4">
        <v>0</v>
      </c>
      <c r="U122" s="4">
        <v>0</v>
      </c>
      <c r="V122" s="4">
        <v>0</v>
      </c>
      <c r="W122" s="4">
        <v>0</v>
      </c>
      <c r="X122" s="4">
        <v>0</v>
      </c>
      <c r="Y122" s="4">
        <v>0</v>
      </c>
      <c r="Z122" s="4">
        <v>0</v>
      </c>
      <c r="AA122" s="4">
        <v>0</v>
      </c>
      <c r="AB122" s="4">
        <v>0</v>
      </c>
      <c r="AC122" s="4">
        <v>0</v>
      </c>
      <c r="AD122" s="4">
        <v>0</v>
      </c>
      <c r="AE122" s="4">
        <v>0</v>
      </c>
      <c r="AF122" s="4">
        <v>0</v>
      </c>
      <c r="AG122" s="4">
        <v>0</v>
      </c>
      <c r="AH122" s="4">
        <v>0</v>
      </c>
      <c r="AI122" s="4">
        <v>0</v>
      </c>
      <c r="AJ122" s="4">
        <v>0</v>
      </c>
      <c r="AK122" s="4">
        <v>0</v>
      </c>
      <c r="AL122" s="4">
        <v>0</v>
      </c>
      <c r="AM122" s="4">
        <v>0</v>
      </c>
      <c r="AN122" s="4">
        <v>0</v>
      </c>
      <c r="AO122" s="4">
        <v>0</v>
      </c>
      <c r="AP122" s="4">
        <v>0</v>
      </c>
      <c r="AQ122" s="4">
        <v>0</v>
      </c>
      <c r="AR122" s="4">
        <v>0</v>
      </c>
      <c r="AS122" s="4">
        <v>0</v>
      </c>
      <c r="AT122" s="4">
        <v>0</v>
      </c>
      <c r="AU122" s="4">
        <v>0</v>
      </c>
      <c r="AV122" s="357">
        <v>1</v>
      </c>
      <c r="AW122" s="4">
        <v>0</v>
      </c>
      <c r="AX122" s="4">
        <v>0</v>
      </c>
      <c r="AY122" s="4">
        <v>0</v>
      </c>
      <c r="AZ122" s="4">
        <v>0</v>
      </c>
      <c r="BA122" s="4">
        <v>0</v>
      </c>
      <c r="BB122" s="4">
        <v>1</v>
      </c>
      <c r="BC122" s="11"/>
    </row>
    <row r="123" spans="1:55" x14ac:dyDescent="0.2">
      <c r="A123" s="91" t="s">
        <v>109</v>
      </c>
      <c r="B123" s="95">
        <v>12.8</v>
      </c>
      <c r="C123" s="31">
        <v>26.9</v>
      </c>
      <c r="D123" s="31">
        <f t="shared" si="7"/>
        <v>19.850000000000001</v>
      </c>
      <c r="E123" s="111">
        <f>MAX(AQ$220:AQ$223)</f>
        <v>8.6899999999999977</v>
      </c>
      <c r="F123" s="111">
        <f>B123-E123</f>
        <v>4.110000000000003</v>
      </c>
      <c r="G123" s="111">
        <f>E123-H123</f>
        <v>0.68999999999999773</v>
      </c>
      <c r="H123" s="358">
        <v>8</v>
      </c>
      <c r="I123" s="245">
        <v>24.1</v>
      </c>
      <c r="J123" s="224" t="s">
        <v>499</v>
      </c>
      <c r="K123" s="181" t="s">
        <v>485</v>
      </c>
      <c r="L123" s="29">
        <v>250</v>
      </c>
      <c r="M123" s="32">
        <v>2000</v>
      </c>
      <c r="N123" s="33">
        <v>0</v>
      </c>
      <c r="O123" s="33">
        <v>0</v>
      </c>
      <c r="P123" s="33">
        <v>1</v>
      </c>
      <c r="Q123" s="33">
        <v>1</v>
      </c>
      <c r="R123" s="33">
        <v>1</v>
      </c>
      <c r="S123" s="33">
        <v>1</v>
      </c>
      <c r="T123" s="33">
        <v>1</v>
      </c>
      <c r="U123" s="33">
        <v>1</v>
      </c>
      <c r="V123" s="33">
        <v>1</v>
      </c>
      <c r="W123" s="33">
        <v>1</v>
      </c>
      <c r="X123" s="33">
        <v>1</v>
      </c>
      <c r="Y123" s="33">
        <v>1</v>
      </c>
      <c r="Z123" s="33">
        <v>1</v>
      </c>
      <c r="AA123" s="33">
        <v>1</v>
      </c>
      <c r="AB123" s="33">
        <v>1</v>
      </c>
      <c r="AC123" s="68">
        <v>1</v>
      </c>
      <c r="AD123" s="68">
        <v>1</v>
      </c>
      <c r="AE123" s="68">
        <v>1</v>
      </c>
      <c r="AF123" s="68">
        <v>1</v>
      </c>
      <c r="AG123" s="68">
        <v>1</v>
      </c>
      <c r="AH123" s="70">
        <v>1</v>
      </c>
      <c r="AI123" s="70">
        <v>1</v>
      </c>
      <c r="AJ123" s="70">
        <v>1</v>
      </c>
      <c r="AK123" s="70">
        <v>1</v>
      </c>
      <c r="AL123" s="70">
        <v>1</v>
      </c>
      <c r="AM123" s="70">
        <v>1</v>
      </c>
      <c r="AN123" s="70">
        <v>1</v>
      </c>
      <c r="AO123" s="70">
        <v>1</v>
      </c>
      <c r="AP123" s="70">
        <v>1</v>
      </c>
      <c r="AQ123" s="355">
        <v>1</v>
      </c>
      <c r="AR123" s="33">
        <v>0</v>
      </c>
      <c r="AS123" s="33">
        <v>0</v>
      </c>
      <c r="AT123" s="33">
        <v>0</v>
      </c>
      <c r="AU123" s="33">
        <v>0</v>
      </c>
      <c r="AV123" s="33">
        <v>0</v>
      </c>
      <c r="AW123" s="33">
        <v>0</v>
      </c>
      <c r="AX123" s="33">
        <v>0</v>
      </c>
      <c r="AY123" s="33">
        <v>0</v>
      </c>
      <c r="AZ123" s="33">
        <v>0</v>
      </c>
      <c r="BA123" s="33">
        <v>0</v>
      </c>
      <c r="BB123" s="33">
        <v>1</v>
      </c>
      <c r="BC123" s="29" t="s">
        <v>110</v>
      </c>
    </row>
    <row r="124" spans="1:55" x14ac:dyDescent="0.2">
      <c r="A124" s="302" t="s">
        <v>27</v>
      </c>
      <c r="B124" s="303" t="s">
        <v>468</v>
      </c>
      <c r="C124" s="304" t="s">
        <v>468</v>
      </c>
      <c r="D124" s="304"/>
      <c r="E124" s="305"/>
      <c r="F124" s="306"/>
      <c r="G124" s="306"/>
      <c r="H124" s="307">
        <v>12</v>
      </c>
      <c r="I124" s="307">
        <v>21.8</v>
      </c>
      <c r="J124" s="306" t="s">
        <v>499</v>
      </c>
      <c r="K124" s="308" t="s">
        <v>486</v>
      </c>
      <c r="L124" s="309">
        <v>1500</v>
      </c>
      <c r="M124" s="310">
        <f>L124</f>
        <v>1500</v>
      </c>
      <c r="N124" s="311">
        <v>0</v>
      </c>
      <c r="O124" s="311">
        <v>0</v>
      </c>
      <c r="P124" s="311">
        <v>0</v>
      </c>
      <c r="Q124" s="311">
        <v>0</v>
      </c>
      <c r="R124" s="311">
        <v>0</v>
      </c>
      <c r="S124" s="311">
        <v>0</v>
      </c>
      <c r="T124" s="311">
        <v>0</v>
      </c>
      <c r="U124" s="311">
        <v>0</v>
      </c>
      <c r="V124" s="311">
        <v>0</v>
      </c>
      <c r="W124" s="311">
        <v>0</v>
      </c>
      <c r="X124" s="311">
        <v>0</v>
      </c>
      <c r="Y124" s="311">
        <v>0</v>
      </c>
      <c r="Z124" s="311">
        <v>0</v>
      </c>
      <c r="AA124" s="311">
        <v>0</v>
      </c>
      <c r="AB124" s="311">
        <v>0</v>
      </c>
      <c r="AC124" s="311">
        <v>0</v>
      </c>
      <c r="AD124" s="311">
        <v>0</v>
      </c>
      <c r="AE124" s="311">
        <v>0</v>
      </c>
      <c r="AF124" s="311">
        <v>0</v>
      </c>
      <c r="AG124" s="311">
        <v>0</v>
      </c>
      <c r="AH124" s="311" t="s">
        <v>470</v>
      </c>
      <c r="AI124" s="311">
        <v>0</v>
      </c>
      <c r="AJ124" s="311">
        <v>0</v>
      </c>
      <c r="AK124" s="311">
        <v>0</v>
      </c>
      <c r="AL124" s="311">
        <v>0</v>
      </c>
      <c r="AM124" s="311">
        <v>0</v>
      </c>
      <c r="AN124" s="311">
        <v>0</v>
      </c>
      <c r="AO124" s="311">
        <v>0</v>
      </c>
      <c r="AP124" s="311">
        <v>0</v>
      </c>
      <c r="AQ124" s="311">
        <v>0</v>
      </c>
      <c r="AR124" s="311">
        <v>0</v>
      </c>
      <c r="AS124" s="311">
        <v>0</v>
      </c>
      <c r="AT124" s="311">
        <v>0</v>
      </c>
      <c r="AU124" s="311">
        <v>0</v>
      </c>
      <c r="AV124" s="311">
        <v>0</v>
      </c>
      <c r="AW124" s="311">
        <v>0</v>
      </c>
      <c r="AX124" s="311">
        <v>0</v>
      </c>
      <c r="AY124" s="311">
        <v>0</v>
      </c>
      <c r="AZ124" s="311">
        <v>0</v>
      </c>
      <c r="BA124" s="311">
        <v>0</v>
      </c>
      <c r="BB124" s="311">
        <v>1</v>
      </c>
      <c r="BC124" s="138" t="s">
        <v>467</v>
      </c>
    </row>
    <row r="125" spans="1:55" x14ac:dyDescent="0.2">
      <c r="A125" s="91" t="s">
        <v>111</v>
      </c>
      <c r="B125" s="95">
        <v>14</v>
      </c>
      <c r="C125" s="31">
        <v>22.2</v>
      </c>
      <c r="D125" s="31">
        <f t="shared" ref="D125:D139" si="8">(B125+C125)/2</f>
        <v>18.100000000000001</v>
      </c>
      <c r="E125" s="111">
        <f>MAX(AP$220:AP$223)</f>
        <v>9.1899999999999977</v>
      </c>
      <c r="F125" s="111">
        <f>B125-E125</f>
        <v>4.8100000000000023</v>
      </c>
      <c r="G125" s="111">
        <f>E125-H125</f>
        <v>6.1899999999999977</v>
      </c>
      <c r="H125" s="245">
        <v>3</v>
      </c>
      <c r="I125" s="245">
        <v>18.3</v>
      </c>
      <c r="J125" s="224" t="s">
        <v>500</v>
      </c>
      <c r="K125" s="181" t="s">
        <v>485</v>
      </c>
      <c r="L125" s="29">
        <v>1200</v>
      </c>
      <c r="M125" s="32">
        <v>1900</v>
      </c>
      <c r="N125" s="33">
        <v>0</v>
      </c>
      <c r="O125" s="33">
        <v>0</v>
      </c>
      <c r="P125" s="33">
        <v>0</v>
      </c>
      <c r="Q125" s="33">
        <v>0</v>
      </c>
      <c r="R125" s="33">
        <v>0</v>
      </c>
      <c r="S125" s="33">
        <v>0</v>
      </c>
      <c r="T125" s="33">
        <v>0</v>
      </c>
      <c r="U125" s="33">
        <v>0</v>
      </c>
      <c r="V125" s="33">
        <v>0</v>
      </c>
      <c r="W125" s="33">
        <v>0</v>
      </c>
      <c r="X125" s="33">
        <v>0</v>
      </c>
      <c r="Y125" s="33">
        <v>0</v>
      </c>
      <c r="Z125" s="33">
        <v>0</v>
      </c>
      <c r="AA125" s="33">
        <v>0</v>
      </c>
      <c r="AB125" s="33">
        <v>0</v>
      </c>
      <c r="AC125" s="33">
        <v>0</v>
      </c>
      <c r="AD125" s="33">
        <v>0</v>
      </c>
      <c r="AE125" s="70">
        <v>1</v>
      </c>
      <c r="AF125" s="70">
        <v>1</v>
      </c>
      <c r="AG125" s="70">
        <v>1</v>
      </c>
      <c r="AH125" s="70">
        <v>1</v>
      </c>
      <c r="AI125" s="70">
        <v>1</v>
      </c>
      <c r="AJ125" s="70">
        <v>1</v>
      </c>
      <c r="AK125" s="70">
        <v>1</v>
      </c>
      <c r="AL125" s="70">
        <v>1</v>
      </c>
      <c r="AM125" s="70">
        <v>1</v>
      </c>
      <c r="AN125" s="70">
        <v>1</v>
      </c>
      <c r="AO125" s="70">
        <v>1</v>
      </c>
      <c r="AP125" s="70">
        <v>1</v>
      </c>
      <c r="AQ125" s="33">
        <v>0</v>
      </c>
      <c r="AR125" s="33">
        <v>0</v>
      </c>
      <c r="AS125" s="33">
        <v>0</v>
      </c>
      <c r="AT125" s="33">
        <v>0</v>
      </c>
      <c r="AU125" s="33">
        <v>0</v>
      </c>
      <c r="AV125" s="33">
        <v>0</v>
      </c>
      <c r="AW125" s="33">
        <v>0</v>
      </c>
      <c r="AX125" s="33">
        <v>0</v>
      </c>
      <c r="AY125" s="33">
        <v>0</v>
      </c>
      <c r="AZ125" s="33">
        <v>0</v>
      </c>
      <c r="BA125" s="33">
        <v>0</v>
      </c>
      <c r="BB125" s="33">
        <v>1</v>
      </c>
      <c r="BC125" s="40" t="s">
        <v>311</v>
      </c>
    </row>
    <row r="126" spans="1:55" x14ac:dyDescent="0.2">
      <c r="A126" s="11" t="s">
        <v>310</v>
      </c>
      <c r="B126" s="12">
        <v>6.2</v>
      </c>
      <c r="C126" s="5">
        <v>27</v>
      </c>
      <c r="D126" s="5">
        <f t="shared" si="8"/>
        <v>16.600000000000001</v>
      </c>
      <c r="E126" s="5"/>
      <c r="F126" s="5"/>
      <c r="G126" s="5"/>
      <c r="H126" s="244">
        <v>5</v>
      </c>
      <c r="I126" s="327">
        <v>24.8</v>
      </c>
      <c r="J126" s="5" t="s">
        <v>508</v>
      </c>
      <c r="K126" s="169" t="s">
        <v>486</v>
      </c>
      <c r="L126" s="11">
        <v>300</v>
      </c>
      <c r="M126" s="3">
        <v>1700</v>
      </c>
      <c r="N126" s="4">
        <v>0</v>
      </c>
      <c r="O126" s="4">
        <v>0</v>
      </c>
      <c r="P126" s="4">
        <v>0</v>
      </c>
      <c r="Q126" s="4">
        <v>0</v>
      </c>
      <c r="R126" s="4">
        <v>1</v>
      </c>
      <c r="S126" s="4">
        <v>1</v>
      </c>
      <c r="T126" s="4">
        <v>1</v>
      </c>
      <c r="U126" s="4">
        <v>1</v>
      </c>
      <c r="V126" s="4">
        <v>1</v>
      </c>
      <c r="W126" s="4">
        <v>1</v>
      </c>
      <c r="X126" s="4">
        <v>1</v>
      </c>
      <c r="Y126" s="4">
        <v>1</v>
      </c>
      <c r="Z126" s="4">
        <v>1</v>
      </c>
      <c r="AA126" s="4">
        <v>1</v>
      </c>
      <c r="AB126" s="4">
        <v>1</v>
      </c>
      <c r="AC126" s="4">
        <v>1</v>
      </c>
      <c r="AD126" s="4">
        <v>1</v>
      </c>
      <c r="AE126" s="4">
        <v>1</v>
      </c>
      <c r="AF126" s="4">
        <v>1</v>
      </c>
      <c r="AG126" s="4">
        <v>1</v>
      </c>
      <c r="AH126" s="4">
        <v>1</v>
      </c>
      <c r="AI126" s="4">
        <v>1</v>
      </c>
      <c r="AJ126" s="4">
        <v>1</v>
      </c>
      <c r="AK126" s="4">
        <v>1</v>
      </c>
      <c r="AL126" s="4">
        <v>1</v>
      </c>
      <c r="AM126" s="4">
        <v>0</v>
      </c>
      <c r="AN126" s="4">
        <v>0</v>
      </c>
      <c r="AO126" s="4">
        <v>0</v>
      </c>
      <c r="AP126" s="4">
        <v>0</v>
      </c>
      <c r="AQ126" s="4">
        <v>0</v>
      </c>
      <c r="AR126" s="4">
        <v>0</v>
      </c>
      <c r="AS126" s="4">
        <v>0</v>
      </c>
      <c r="AT126" s="4">
        <v>0</v>
      </c>
      <c r="AU126" s="4">
        <v>0</v>
      </c>
      <c r="AV126" s="4">
        <v>0</v>
      </c>
      <c r="AW126" s="4">
        <v>0</v>
      </c>
      <c r="AX126" s="4">
        <v>0</v>
      </c>
      <c r="AY126" s="4">
        <v>0</v>
      </c>
      <c r="AZ126" s="4">
        <v>0</v>
      </c>
      <c r="BA126" s="4">
        <v>0</v>
      </c>
      <c r="BB126" s="4">
        <v>1</v>
      </c>
      <c r="BC126" s="11"/>
    </row>
    <row r="127" spans="1:55" x14ac:dyDescent="0.2">
      <c r="A127" s="102" t="s">
        <v>112</v>
      </c>
      <c r="B127" s="103">
        <v>10</v>
      </c>
      <c r="C127" s="30">
        <v>24.6</v>
      </c>
      <c r="D127" s="30">
        <f t="shared" si="8"/>
        <v>17.3</v>
      </c>
      <c r="E127" s="342">
        <f>MAX(AN$220:AN$223)</f>
        <v>9.6899999999999977</v>
      </c>
      <c r="F127" s="30"/>
      <c r="G127" s="30"/>
      <c r="H127" s="348">
        <v>8</v>
      </c>
      <c r="I127" s="246">
        <v>22</v>
      </c>
      <c r="J127" s="239" t="s">
        <v>554</v>
      </c>
      <c r="K127" s="30"/>
      <c r="L127" s="29">
        <v>500</v>
      </c>
      <c r="M127" s="32">
        <v>1800</v>
      </c>
      <c r="N127" s="33">
        <v>0</v>
      </c>
      <c r="O127" s="33">
        <v>0</v>
      </c>
      <c r="P127" s="33">
        <v>0</v>
      </c>
      <c r="Q127" s="33">
        <v>0</v>
      </c>
      <c r="R127" s="33">
        <v>0</v>
      </c>
      <c r="S127" s="33">
        <v>0</v>
      </c>
      <c r="T127" s="33">
        <v>0</v>
      </c>
      <c r="U127" s="33">
        <v>0</v>
      </c>
      <c r="V127" s="343">
        <v>1</v>
      </c>
      <c r="W127" s="33">
        <v>1</v>
      </c>
      <c r="X127" s="33">
        <v>1</v>
      </c>
      <c r="Y127" s="33">
        <v>1</v>
      </c>
      <c r="Z127" s="33">
        <v>1</v>
      </c>
      <c r="AA127" s="33">
        <v>1</v>
      </c>
      <c r="AB127" s="33">
        <v>1</v>
      </c>
      <c r="AC127" s="343">
        <v>1</v>
      </c>
      <c r="AD127" s="33">
        <v>1</v>
      </c>
      <c r="AE127" s="33">
        <v>1</v>
      </c>
      <c r="AF127" s="33">
        <v>1</v>
      </c>
      <c r="AG127" s="33">
        <v>1</v>
      </c>
      <c r="AH127" s="347">
        <v>1</v>
      </c>
      <c r="AI127" s="33">
        <v>1</v>
      </c>
      <c r="AJ127" s="33">
        <v>1</v>
      </c>
      <c r="AK127" s="68">
        <v>1</v>
      </c>
      <c r="AL127" s="68">
        <v>1</v>
      </c>
      <c r="AM127" s="68">
        <v>1</v>
      </c>
      <c r="AN127" s="68">
        <v>1</v>
      </c>
      <c r="AO127" s="33">
        <v>0</v>
      </c>
      <c r="AP127" s="33">
        <v>0</v>
      </c>
      <c r="AQ127" s="33">
        <v>0</v>
      </c>
      <c r="AR127" s="33">
        <v>0</v>
      </c>
      <c r="AS127" s="33">
        <v>0</v>
      </c>
      <c r="AT127" s="33">
        <v>0</v>
      </c>
      <c r="AU127" s="33">
        <v>0</v>
      </c>
      <c r="AV127" s="33">
        <v>0</v>
      </c>
      <c r="AW127" s="33">
        <v>0</v>
      </c>
      <c r="AX127" s="33">
        <v>0</v>
      </c>
      <c r="AY127" s="33">
        <v>0</v>
      </c>
      <c r="AZ127" s="33">
        <v>0</v>
      </c>
      <c r="BA127" s="33">
        <v>0</v>
      </c>
      <c r="BB127" s="33">
        <v>1</v>
      </c>
      <c r="BC127" s="29" t="s">
        <v>113</v>
      </c>
    </row>
    <row r="128" spans="1:55" x14ac:dyDescent="0.2">
      <c r="A128" s="11" t="s">
        <v>312</v>
      </c>
      <c r="B128" s="12">
        <v>10</v>
      </c>
      <c r="C128" s="5">
        <v>27.7</v>
      </c>
      <c r="D128" s="5">
        <f t="shared" si="8"/>
        <v>18.850000000000001</v>
      </c>
      <c r="E128" s="5"/>
      <c r="F128" s="5"/>
      <c r="G128" s="5"/>
      <c r="H128" s="244">
        <v>9.3000000000000007</v>
      </c>
      <c r="I128" s="327">
        <v>24.8</v>
      </c>
      <c r="J128" s="5" t="s">
        <v>500</v>
      </c>
      <c r="K128" s="169" t="s">
        <v>486</v>
      </c>
      <c r="L128" s="11">
        <v>250</v>
      </c>
      <c r="M128" s="3">
        <v>200</v>
      </c>
      <c r="N128" s="4">
        <v>0</v>
      </c>
      <c r="O128" s="4">
        <v>0</v>
      </c>
      <c r="P128" s="4">
        <v>0</v>
      </c>
      <c r="Q128" s="4">
        <v>0</v>
      </c>
      <c r="R128" s="4">
        <v>0</v>
      </c>
      <c r="S128" s="4">
        <v>0</v>
      </c>
      <c r="T128" s="4">
        <v>0</v>
      </c>
      <c r="U128" s="4">
        <v>0</v>
      </c>
      <c r="V128" s="4">
        <v>0</v>
      </c>
      <c r="W128" s="4">
        <v>0</v>
      </c>
      <c r="X128" s="4">
        <v>0</v>
      </c>
      <c r="Y128" s="4">
        <v>0</v>
      </c>
      <c r="Z128" s="4">
        <v>0</v>
      </c>
      <c r="AA128" s="4">
        <v>0</v>
      </c>
      <c r="AB128" s="4">
        <v>0</v>
      </c>
      <c r="AC128" s="4">
        <v>0</v>
      </c>
      <c r="AD128" s="4">
        <v>0</v>
      </c>
      <c r="AE128" s="4">
        <v>0</v>
      </c>
      <c r="AF128" s="4">
        <v>0</v>
      </c>
      <c r="AG128" s="4">
        <v>0</v>
      </c>
      <c r="AH128" s="4">
        <v>0</v>
      </c>
      <c r="AI128" s="4">
        <v>0</v>
      </c>
      <c r="AJ128" s="4">
        <v>0</v>
      </c>
      <c r="AK128" s="4">
        <v>0</v>
      </c>
      <c r="AL128" s="4">
        <v>0</v>
      </c>
      <c r="AM128" s="4">
        <v>0</v>
      </c>
      <c r="AN128" s="4">
        <v>0</v>
      </c>
      <c r="AO128" s="4">
        <v>0</v>
      </c>
      <c r="AP128" s="4">
        <v>0</v>
      </c>
      <c r="AQ128" s="4">
        <v>0</v>
      </c>
      <c r="AR128" s="4">
        <v>0</v>
      </c>
      <c r="AS128" s="4">
        <v>0</v>
      </c>
      <c r="AT128" s="4">
        <v>0</v>
      </c>
      <c r="AU128" s="4">
        <v>0</v>
      </c>
      <c r="AV128" s="4">
        <v>0</v>
      </c>
      <c r="AW128" s="4">
        <v>0</v>
      </c>
      <c r="AX128" s="4">
        <v>0</v>
      </c>
      <c r="AY128" s="4">
        <v>0</v>
      </c>
      <c r="AZ128" s="4">
        <v>0</v>
      </c>
      <c r="BA128" s="4">
        <v>0</v>
      </c>
      <c r="BB128" s="4">
        <v>1</v>
      </c>
      <c r="BC128" s="11"/>
    </row>
    <row r="129" spans="1:55" x14ac:dyDescent="0.2">
      <c r="A129" s="90" t="s">
        <v>220</v>
      </c>
      <c r="B129" s="92">
        <v>15.3</v>
      </c>
      <c r="C129" s="5">
        <v>26.6</v>
      </c>
      <c r="D129" s="5">
        <f t="shared" si="8"/>
        <v>20.950000000000003</v>
      </c>
      <c r="E129" s="109">
        <f>MAX(AE$220:AE$223)</f>
        <v>12.689999999999998</v>
      </c>
      <c r="F129" s="109">
        <f>B129-E129</f>
        <v>2.610000000000003</v>
      </c>
      <c r="G129" s="109">
        <f>E129-H129</f>
        <v>7.3899999999999979</v>
      </c>
      <c r="H129" s="244">
        <v>5.3</v>
      </c>
      <c r="I129" s="328">
        <v>24.8</v>
      </c>
      <c r="J129" s="223" t="s">
        <v>500</v>
      </c>
      <c r="K129" s="180" t="s">
        <v>486</v>
      </c>
      <c r="L129" s="11">
        <v>600</v>
      </c>
      <c r="M129" s="3">
        <v>1200</v>
      </c>
      <c r="N129" s="4">
        <v>0</v>
      </c>
      <c r="O129" s="4">
        <v>0</v>
      </c>
      <c r="P129" s="4">
        <v>0</v>
      </c>
      <c r="Q129" s="4">
        <v>0</v>
      </c>
      <c r="R129" s="4">
        <v>0</v>
      </c>
      <c r="S129" s="4">
        <v>0</v>
      </c>
      <c r="T129" s="4">
        <v>0</v>
      </c>
      <c r="U129" s="4">
        <v>0</v>
      </c>
      <c r="V129" s="4">
        <v>0</v>
      </c>
      <c r="W129" s="4">
        <v>0</v>
      </c>
      <c r="X129" s="67">
        <v>1</v>
      </c>
      <c r="Y129" s="67">
        <v>1</v>
      </c>
      <c r="Z129" s="67">
        <v>1</v>
      </c>
      <c r="AA129" s="67">
        <v>1</v>
      </c>
      <c r="AB129" s="69">
        <v>1</v>
      </c>
      <c r="AC129" s="69">
        <v>1</v>
      </c>
      <c r="AD129" s="69">
        <v>1</v>
      </c>
      <c r="AE129" s="69">
        <v>1</v>
      </c>
      <c r="AF129" s="4">
        <v>0</v>
      </c>
      <c r="AG129" s="4">
        <v>0</v>
      </c>
      <c r="AH129" s="4">
        <v>0</v>
      </c>
      <c r="AI129" s="4">
        <v>0</v>
      </c>
      <c r="AJ129" s="4">
        <v>0</v>
      </c>
      <c r="AK129" s="4">
        <v>0</v>
      </c>
      <c r="AL129" s="4">
        <v>0</v>
      </c>
      <c r="AM129" s="4">
        <v>0</v>
      </c>
      <c r="AN129" s="4">
        <v>0</v>
      </c>
      <c r="AO129" s="4">
        <v>0</v>
      </c>
      <c r="AP129" s="4">
        <v>0</v>
      </c>
      <c r="AQ129" s="4">
        <v>0</v>
      </c>
      <c r="AR129" s="4">
        <v>0</v>
      </c>
      <c r="AS129" s="4">
        <v>0</v>
      </c>
      <c r="AT129" s="4">
        <v>0</v>
      </c>
      <c r="AU129" s="4">
        <v>0</v>
      </c>
      <c r="AV129" s="4">
        <v>0</v>
      </c>
      <c r="AW129" s="4">
        <v>0</v>
      </c>
      <c r="AX129" s="4">
        <v>0</v>
      </c>
      <c r="AY129" s="4">
        <v>0</v>
      </c>
      <c r="AZ129" s="4">
        <v>0</v>
      </c>
      <c r="BA129" s="4">
        <v>0</v>
      </c>
      <c r="BB129" s="4">
        <v>1</v>
      </c>
      <c r="BC129" s="11"/>
    </row>
    <row r="130" spans="1:55" x14ac:dyDescent="0.2">
      <c r="A130" s="11" t="s">
        <v>221</v>
      </c>
      <c r="B130" s="12">
        <v>7.8</v>
      </c>
      <c r="C130" s="5">
        <v>27.4</v>
      </c>
      <c r="D130" s="5">
        <f t="shared" si="8"/>
        <v>17.599999999999998</v>
      </c>
      <c r="E130" s="5"/>
      <c r="F130" s="5"/>
      <c r="G130" s="5"/>
      <c r="H130" s="244">
        <v>5.3</v>
      </c>
      <c r="I130" s="327">
        <v>24.8</v>
      </c>
      <c r="J130" s="5" t="s">
        <v>500</v>
      </c>
      <c r="K130" s="169" t="s">
        <v>486</v>
      </c>
      <c r="L130" s="11">
        <v>550</v>
      </c>
      <c r="M130" s="3">
        <v>1600</v>
      </c>
      <c r="N130" s="4">
        <v>0</v>
      </c>
      <c r="O130" s="4">
        <v>0</v>
      </c>
      <c r="P130" s="4">
        <v>0</v>
      </c>
      <c r="Q130" s="4">
        <v>0</v>
      </c>
      <c r="R130" s="4">
        <v>0</v>
      </c>
      <c r="S130" s="4">
        <v>0</v>
      </c>
      <c r="T130" s="4">
        <v>0</v>
      </c>
      <c r="U130" s="4">
        <v>0</v>
      </c>
      <c r="V130" s="4">
        <v>0</v>
      </c>
      <c r="W130" s="4">
        <v>1</v>
      </c>
      <c r="X130" s="4">
        <v>1</v>
      </c>
      <c r="Y130" s="4">
        <v>1</v>
      </c>
      <c r="Z130" s="4">
        <v>1</v>
      </c>
      <c r="AA130" s="4">
        <v>1</v>
      </c>
      <c r="AB130" s="4">
        <v>1</v>
      </c>
      <c r="AC130" s="4">
        <v>1</v>
      </c>
      <c r="AD130" s="4">
        <v>1</v>
      </c>
      <c r="AE130" s="4">
        <v>1</v>
      </c>
      <c r="AF130" s="4">
        <v>1</v>
      </c>
      <c r="AG130" s="4">
        <v>1</v>
      </c>
      <c r="AH130" s="4">
        <v>1</v>
      </c>
      <c r="AI130" s="4">
        <v>1</v>
      </c>
      <c r="AJ130" s="4">
        <v>1</v>
      </c>
      <c r="AK130" s="4">
        <v>0</v>
      </c>
      <c r="AL130" s="4">
        <v>0</v>
      </c>
      <c r="AM130" s="4">
        <v>0</v>
      </c>
      <c r="AN130" s="4">
        <v>0</v>
      </c>
      <c r="AO130" s="4">
        <v>0</v>
      </c>
      <c r="AP130" s="4">
        <v>0</v>
      </c>
      <c r="AQ130" s="4">
        <v>0</v>
      </c>
      <c r="AR130" s="4">
        <v>0</v>
      </c>
      <c r="AS130" s="4">
        <v>0</v>
      </c>
      <c r="AT130" s="4">
        <v>0</v>
      </c>
      <c r="AU130" s="4">
        <v>0</v>
      </c>
      <c r="AV130" s="4">
        <v>0</v>
      </c>
      <c r="AW130" s="4">
        <v>0</v>
      </c>
      <c r="AX130" s="4">
        <v>0</v>
      </c>
      <c r="AY130" s="4">
        <v>0</v>
      </c>
      <c r="AZ130" s="4">
        <v>0</v>
      </c>
      <c r="BA130" s="4">
        <v>0</v>
      </c>
      <c r="BB130" s="4">
        <v>1</v>
      </c>
      <c r="BC130" s="11" t="s">
        <v>219</v>
      </c>
    </row>
    <row r="131" spans="1:55" x14ac:dyDescent="0.2">
      <c r="A131" s="102" t="s">
        <v>114</v>
      </c>
      <c r="B131" s="103">
        <v>9.5</v>
      </c>
      <c r="C131" s="83">
        <v>16.8</v>
      </c>
      <c r="D131" s="285">
        <f t="shared" si="8"/>
        <v>13.15</v>
      </c>
      <c r="E131" s="285"/>
      <c r="F131" s="285"/>
      <c r="G131" s="285"/>
      <c r="H131" s="286">
        <v>7</v>
      </c>
      <c r="I131" s="345">
        <v>17</v>
      </c>
      <c r="J131" s="321" t="s">
        <v>509</v>
      </c>
      <c r="K131" s="285"/>
      <c r="L131" s="29">
        <v>1300</v>
      </c>
      <c r="M131" s="32">
        <v>2000</v>
      </c>
      <c r="N131" s="33">
        <v>0</v>
      </c>
      <c r="O131" s="33">
        <v>0</v>
      </c>
      <c r="P131" s="33">
        <v>0</v>
      </c>
      <c r="Q131" s="33">
        <v>0</v>
      </c>
      <c r="R131" s="33">
        <v>0</v>
      </c>
      <c r="S131" s="33">
        <v>0</v>
      </c>
      <c r="T131" s="33">
        <v>0</v>
      </c>
      <c r="U131" s="33">
        <v>0</v>
      </c>
      <c r="V131" s="33">
        <v>0</v>
      </c>
      <c r="W131" s="33">
        <v>0</v>
      </c>
      <c r="X131" s="33">
        <v>0</v>
      </c>
      <c r="Y131" s="33">
        <v>0</v>
      </c>
      <c r="Z131" s="33">
        <v>0</v>
      </c>
      <c r="AA131" s="33">
        <v>0</v>
      </c>
      <c r="AB131" s="33">
        <v>0</v>
      </c>
      <c r="AC131" s="33">
        <v>0</v>
      </c>
      <c r="AD131" s="33">
        <v>0</v>
      </c>
      <c r="AE131" s="33">
        <v>0</v>
      </c>
      <c r="AF131" s="344">
        <v>1</v>
      </c>
      <c r="AG131" s="344">
        <v>1</v>
      </c>
      <c r="AH131" s="344">
        <v>1</v>
      </c>
      <c r="AI131" s="344">
        <v>1</v>
      </c>
      <c r="AJ131" s="344">
        <v>1</v>
      </c>
      <c r="AK131" s="344">
        <v>1</v>
      </c>
      <c r="AL131" s="344">
        <v>1</v>
      </c>
      <c r="AM131" s="346">
        <v>1</v>
      </c>
      <c r="AN131" s="346">
        <v>1</v>
      </c>
      <c r="AO131" s="97">
        <v>1</v>
      </c>
      <c r="AP131" s="97">
        <v>1</v>
      </c>
      <c r="AQ131" s="290">
        <v>1</v>
      </c>
      <c r="AR131" s="33">
        <v>0</v>
      </c>
      <c r="AS131" s="33">
        <v>0</v>
      </c>
      <c r="AT131" s="33">
        <v>0</v>
      </c>
      <c r="AU131" s="33">
        <v>0</v>
      </c>
      <c r="AV131" s="33">
        <v>0</v>
      </c>
      <c r="AW131" s="33">
        <v>0</v>
      </c>
      <c r="AX131" s="33">
        <v>0</v>
      </c>
      <c r="AY131" s="33">
        <v>0</v>
      </c>
      <c r="AZ131" s="33">
        <v>0</v>
      </c>
      <c r="BA131" s="33">
        <v>0</v>
      </c>
      <c r="BB131" s="33">
        <v>1</v>
      </c>
      <c r="BC131" s="29" t="s">
        <v>115</v>
      </c>
    </row>
    <row r="132" spans="1:55" x14ac:dyDescent="0.2">
      <c r="A132" s="11" t="s">
        <v>222</v>
      </c>
      <c r="B132" s="12">
        <v>3.4</v>
      </c>
      <c r="C132" s="5">
        <v>27.7</v>
      </c>
      <c r="D132" s="5">
        <f t="shared" si="8"/>
        <v>15.549999999999999</v>
      </c>
      <c r="E132" s="5"/>
      <c r="F132" s="5"/>
      <c r="G132" s="5"/>
      <c r="H132" s="244" t="s">
        <v>507</v>
      </c>
      <c r="I132" s="244" t="s">
        <v>507</v>
      </c>
      <c r="J132" s="5" t="s">
        <v>507</v>
      </c>
      <c r="K132" s="169" t="s">
        <v>486</v>
      </c>
      <c r="L132" s="11">
        <v>220</v>
      </c>
      <c r="M132" s="3">
        <v>1800</v>
      </c>
      <c r="N132" s="4">
        <v>0</v>
      </c>
      <c r="O132" s="4">
        <v>1</v>
      </c>
      <c r="P132" s="4">
        <v>1</v>
      </c>
      <c r="Q132" s="4">
        <v>1</v>
      </c>
      <c r="R132" s="4">
        <v>1</v>
      </c>
      <c r="S132" s="4">
        <v>1</v>
      </c>
      <c r="T132" s="4">
        <v>1</v>
      </c>
      <c r="U132" s="4">
        <v>1</v>
      </c>
      <c r="V132" s="4">
        <v>1</v>
      </c>
      <c r="W132" s="4">
        <v>1</v>
      </c>
      <c r="X132" s="4">
        <v>1</v>
      </c>
      <c r="Y132" s="4">
        <v>1</v>
      </c>
      <c r="Z132" s="4">
        <v>1</v>
      </c>
      <c r="AA132" s="4">
        <v>1</v>
      </c>
      <c r="AB132" s="4">
        <v>1</v>
      </c>
      <c r="AC132" s="4">
        <v>1</v>
      </c>
      <c r="AD132" s="4">
        <v>1</v>
      </c>
      <c r="AE132" s="4">
        <v>1</v>
      </c>
      <c r="AF132" s="4">
        <v>1</v>
      </c>
      <c r="AG132" s="4">
        <v>1</v>
      </c>
      <c r="AH132" s="4">
        <v>1</v>
      </c>
      <c r="AI132" s="4">
        <v>1</v>
      </c>
      <c r="AJ132" s="4">
        <v>1</v>
      </c>
      <c r="AK132" s="4">
        <v>1</v>
      </c>
      <c r="AL132" s="4">
        <v>1</v>
      </c>
      <c r="AM132" s="4">
        <v>1</v>
      </c>
      <c r="AN132" s="4">
        <v>1</v>
      </c>
      <c r="AO132" s="4">
        <v>0</v>
      </c>
      <c r="AP132" s="4">
        <v>0</v>
      </c>
      <c r="AQ132" s="4">
        <v>0</v>
      </c>
      <c r="AR132" s="4">
        <v>0</v>
      </c>
      <c r="AS132" s="4">
        <v>0</v>
      </c>
      <c r="AT132" s="4">
        <v>0</v>
      </c>
      <c r="AU132" s="4">
        <v>0</v>
      </c>
      <c r="AV132" s="4">
        <v>0</v>
      </c>
      <c r="AW132" s="4">
        <v>0</v>
      </c>
      <c r="AX132" s="4">
        <v>0</v>
      </c>
      <c r="AY132" s="4">
        <v>0</v>
      </c>
      <c r="AZ132" s="4">
        <v>0</v>
      </c>
      <c r="BA132" s="4">
        <v>0</v>
      </c>
      <c r="BB132" s="4">
        <v>1</v>
      </c>
      <c r="BC132" s="11"/>
    </row>
    <row r="133" spans="1:55" x14ac:dyDescent="0.2">
      <c r="A133" s="11" t="s">
        <v>223</v>
      </c>
      <c r="B133" s="12">
        <v>-5.3</v>
      </c>
      <c r="C133" s="18">
        <v>27.7</v>
      </c>
      <c r="D133" s="18">
        <f t="shared" si="8"/>
        <v>11.2</v>
      </c>
      <c r="E133" s="18"/>
      <c r="F133" s="18"/>
      <c r="G133" s="18"/>
      <c r="H133" s="248" t="s">
        <v>507</v>
      </c>
      <c r="I133" s="248" t="s">
        <v>507</v>
      </c>
      <c r="J133" s="18" t="s">
        <v>507</v>
      </c>
      <c r="K133" s="171" t="s">
        <v>486</v>
      </c>
      <c r="L133" s="11">
        <v>200</v>
      </c>
      <c r="M133" s="3">
        <v>1000</v>
      </c>
      <c r="N133" s="4">
        <v>1</v>
      </c>
      <c r="O133" s="4">
        <v>1</v>
      </c>
      <c r="P133" s="4">
        <v>1</v>
      </c>
      <c r="Q133" s="4">
        <v>1</v>
      </c>
      <c r="R133" s="4">
        <v>1</v>
      </c>
      <c r="S133" s="4">
        <v>1</v>
      </c>
      <c r="T133" s="4">
        <v>1</v>
      </c>
      <c r="U133" s="4">
        <v>1</v>
      </c>
      <c r="V133" s="4">
        <v>1</v>
      </c>
      <c r="W133" s="4">
        <v>1</v>
      </c>
      <c r="X133" s="4">
        <v>1</v>
      </c>
      <c r="Y133" s="4">
        <v>1</v>
      </c>
      <c r="Z133" s="4">
        <v>1</v>
      </c>
      <c r="AA133" s="4">
        <v>1</v>
      </c>
      <c r="AB133" s="4">
        <v>1</v>
      </c>
      <c r="AC133" s="4">
        <v>1</v>
      </c>
      <c r="AD133" s="4">
        <v>0</v>
      </c>
      <c r="AE133" s="4">
        <v>0</v>
      </c>
      <c r="AF133" s="4">
        <v>0</v>
      </c>
      <c r="AG133" s="4">
        <v>0</v>
      </c>
      <c r="AH133" s="4">
        <v>0</v>
      </c>
      <c r="AI133" s="4">
        <v>0</v>
      </c>
      <c r="AJ133" s="4">
        <v>0</v>
      </c>
      <c r="AK133" s="4">
        <v>0</v>
      </c>
      <c r="AL133" s="4">
        <v>0</v>
      </c>
      <c r="AM133" s="4">
        <v>0</v>
      </c>
      <c r="AN133" s="4">
        <v>0</v>
      </c>
      <c r="AO133" s="4">
        <v>0</v>
      </c>
      <c r="AP133" s="4">
        <v>0</v>
      </c>
      <c r="AQ133" s="4">
        <v>0</v>
      </c>
      <c r="AR133" s="4">
        <v>0</v>
      </c>
      <c r="AS133" s="4">
        <v>0</v>
      </c>
      <c r="AT133" s="4">
        <v>0</v>
      </c>
      <c r="AU133" s="4">
        <v>0</v>
      </c>
      <c r="AV133" s="4">
        <v>0</v>
      </c>
      <c r="AW133" s="4">
        <v>0</v>
      </c>
      <c r="AX133" s="4">
        <v>0</v>
      </c>
      <c r="AY133" s="4">
        <v>0</v>
      </c>
      <c r="AZ133" s="4">
        <v>0</v>
      </c>
      <c r="BA133" s="4">
        <v>0</v>
      </c>
      <c r="BB133" s="4">
        <v>1</v>
      </c>
      <c r="BC133" s="11"/>
    </row>
    <row r="134" spans="1:55" x14ac:dyDescent="0.2">
      <c r="A134" s="11" t="s">
        <v>224</v>
      </c>
      <c r="B134" s="12">
        <v>3.1</v>
      </c>
      <c r="C134" s="5">
        <v>21.9</v>
      </c>
      <c r="D134" s="5">
        <f t="shared" si="8"/>
        <v>12.5</v>
      </c>
      <c r="E134" s="5"/>
      <c r="F134" s="5"/>
      <c r="G134" s="5"/>
      <c r="H134" s="250">
        <v>5</v>
      </c>
      <c r="I134" s="244">
        <v>21</v>
      </c>
      <c r="J134" s="5" t="s">
        <v>506</v>
      </c>
      <c r="K134" s="169" t="s">
        <v>486</v>
      </c>
      <c r="L134" s="11">
        <v>500</v>
      </c>
      <c r="M134" s="3">
        <v>1800</v>
      </c>
      <c r="N134" s="4">
        <v>0</v>
      </c>
      <c r="O134" s="4">
        <v>0</v>
      </c>
      <c r="P134" s="4">
        <v>0</v>
      </c>
      <c r="Q134" s="4">
        <v>0</v>
      </c>
      <c r="R134" s="4">
        <v>0</v>
      </c>
      <c r="S134" s="4">
        <v>0</v>
      </c>
      <c r="T134" s="4">
        <v>0</v>
      </c>
      <c r="U134" s="4">
        <v>0</v>
      </c>
      <c r="V134" s="4">
        <v>1</v>
      </c>
      <c r="W134" s="4">
        <v>1</v>
      </c>
      <c r="X134" s="4">
        <v>1</v>
      </c>
      <c r="Y134" s="4">
        <v>1</v>
      </c>
      <c r="Z134" s="4">
        <v>1</v>
      </c>
      <c r="AA134" s="4">
        <v>1</v>
      </c>
      <c r="AB134" s="4">
        <v>1</v>
      </c>
      <c r="AC134" s="4">
        <v>1</v>
      </c>
      <c r="AD134" s="4">
        <v>1</v>
      </c>
      <c r="AE134" s="4">
        <v>1</v>
      </c>
      <c r="AF134" s="4">
        <v>1</v>
      </c>
      <c r="AG134" s="4">
        <v>1</v>
      </c>
      <c r="AH134" s="4">
        <v>1</v>
      </c>
      <c r="AI134" s="4">
        <v>1</v>
      </c>
      <c r="AJ134" s="4">
        <v>1</v>
      </c>
      <c r="AK134" s="4">
        <v>1</v>
      </c>
      <c r="AL134" s="4">
        <v>1</v>
      </c>
      <c r="AM134" s="4">
        <v>1</v>
      </c>
      <c r="AN134" s="4">
        <v>1</v>
      </c>
      <c r="AO134" s="4">
        <v>0</v>
      </c>
      <c r="AP134" s="4">
        <v>0</v>
      </c>
      <c r="AQ134" s="4">
        <v>0</v>
      </c>
      <c r="AR134" s="4">
        <v>0</v>
      </c>
      <c r="AS134" s="4">
        <v>0</v>
      </c>
      <c r="AT134" s="4">
        <v>0</v>
      </c>
      <c r="AU134" s="4">
        <v>0</v>
      </c>
      <c r="AV134" s="4">
        <v>0</v>
      </c>
      <c r="AW134" s="4">
        <v>0</v>
      </c>
      <c r="AX134" s="4">
        <v>0</v>
      </c>
      <c r="AY134" s="4">
        <v>0</v>
      </c>
      <c r="AZ134" s="4">
        <v>0</v>
      </c>
      <c r="BA134" s="4">
        <v>0</v>
      </c>
      <c r="BB134" s="4">
        <v>1</v>
      </c>
      <c r="BC134" s="11"/>
    </row>
    <row r="135" spans="1:55" x14ac:dyDescent="0.2">
      <c r="A135" s="11" t="s">
        <v>225</v>
      </c>
      <c r="B135" s="12">
        <v>11.1</v>
      </c>
      <c r="C135" s="18">
        <v>27</v>
      </c>
      <c r="D135" s="18">
        <f t="shared" si="8"/>
        <v>19.05</v>
      </c>
      <c r="E135" s="18"/>
      <c r="F135" s="18"/>
      <c r="G135" s="18"/>
      <c r="H135" s="248">
        <v>7.3</v>
      </c>
      <c r="I135" s="326">
        <v>24.8</v>
      </c>
      <c r="J135" s="18" t="s">
        <v>500</v>
      </c>
      <c r="K135" s="171" t="s">
        <v>486</v>
      </c>
      <c r="L135" s="11">
        <v>800</v>
      </c>
      <c r="M135" s="3">
        <v>1500</v>
      </c>
      <c r="N135" s="4">
        <v>0</v>
      </c>
      <c r="O135" s="4">
        <v>0</v>
      </c>
      <c r="P135" s="4">
        <v>0</v>
      </c>
      <c r="Q135" s="4">
        <v>0</v>
      </c>
      <c r="R135" s="4">
        <v>0</v>
      </c>
      <c r="S135" s="4">
        <v>0</v>
      </c>
      <c r="T135" s="4">
        <v>0</v>
      </c>
      <c r="U135" s="4">
        <v>0</v>
      </c>
      <c r="V135" s="4">
        <v>0</v>
      </c>
      <c r="W135" s="4">
        <v>0</v>
      </c>
      <c r="X135" s="4">
        <v>0</v>
      </c>
      <c r="Y135" s="4">
        <v>0</v>
      </c>
      <c r="Z135" s="4">
        <v>0</v>
      </c>
      <c r="AA135" s="4">
        <v>1</v>
      </c>
      <c r="AB135" s="4">
        <v>1</v>
      </c>
      <c r="AC135" s="4">
        <v>1</v>
      </c>
      <c r="AD135" s="4">
        <v>1</v>
      </c>
      <c r="AE135" s="4">
        <v>1</v>
      </c>
      <c r="AF135" s="4">
        <v>1</v>
      </c>
      <c r="AG135" s="4">
        <v>1</v>
      </c>
      <c r="AH135" s="67">
        <v>1</v>
      </c>
      <c r="AI135" s="4">
        <v>0</v>
      </c>
      <c r="AJ135" s="4">
        <v>0</v>
      </c>
      <c r="AK135" s="4">
        <v>0</v>
      </c>
      <c r="AL135" s="4">
        <v>0</v>
      </c>
      <c r="AM135" s="4">
        <v>0</v>
      </c>
      <c r="AN135" s="4">
        <v>0</v>
      </c>
      <c r="AO135" s="4">
        <v>0</v>
      </c>
      <c r="AP135" s="4">
        <v>0</v>
      </c>
      <c r="AQ135" s="4">
        <v>0</v>
      </c>
      <c r="AR135" s="4">
        <v>0</v>
      </c>
      <c r="AS135" s="4">
        <v>0</v>
      </c>
      <c r="AT135" s="4">
        <v>0</v>
      </c>
      <c r="AU135" s="4">
        <v>0</v>
      </c>
      <c r="AV135" s="4">
        <v>0</v>
      </c>
      <c r="AW135" s="4">
        <v>0</v>
      </c>
      <c r="AX135" s="4">
        <v>0</v>
      </c>
      <c r="AY135" s="4">
        <v>0</v>
      </c>
      <c r="AZ135" s="4">
        <v>0</v>
      </c>
      <c r="BA135" s="4">
        <v>0</v>
      </c>
      <c r="BB135" s="4">
        <v>1</v>
      </c>
      <c r="BC135" s="11"/>
    </row>
    <row r="136" spans="1:55" x14ac:dyDescent="0.2">
      <c r="A136" s="11" t="s">
        <v>313</v>
      </c>
      <c r="B136" s="12">
        <v>-1.1000000000000001</v>
      </c>
      <c r="C136" s="5">
        <v>23.9</v>
      </c>
      <c r="D136" s="5">
        <f t="shared" si="8"/>
        <v>11.399999999999999</v>
      </c>
      <c r="E136" s="5"/>
      <c r="F136" s="5"/>
      <c r="G136" s="5"/>
      <c r="H136" s="244" t="s">
        <v>507</v>
      </c>
      <c r="I136" s="244" t="s">
        <v>507</v>
      </c>
      <c r="J136" s="5" t="s">
        <v>507</v>
      </c>
      <c r="K136" s="169" t="s">
        <v>486</v>
      </c>
      <c r="L136" s="11">
        <v>700</v>
      </c>
      <c r="M136" s="3">
        <v>2200</v>
      </c>
      <c r="N136" s="4">
        <v>0</v>
      </c>
      <c r="O136" s="4">
        <v>0</v>
      </c>
      <c r="P136" s="4">
        <v>0</v>
      </c>
      <c r="Q136" s="4">
        <v>0</v>
      </c>
      <c r="R136" s="4">
        <v>0</v>
      </c>
      <c r="S136" s="4">
        <v>0</v>
      </c>
      <c r="T136" s="4">
        <v>0</v>
      </c>
      <c r="U136" s="4">
        <v>0</v>
      </c>
      <c r="V136" s="4">
        <v>0</v>
      </c>
      <c r="W136" s="4">
        <v>0</v>
      </c>
      <c r="X136" s="4">
        <v>0</v>
      </c>
      <c r="Y136" s="4">
        <v>0</v>
      </c>
      <c r="Z136" s="4">
        <v>1</v>
      </c>
      <c r="AA136" s="4">
        <v>1</v>
      </c>
      <c r="AB136" s="4">
        <v>1</v>
      </c>
      <c r="AC136" s="4">
        <v>1</v>
      </c>
      <c r="AD136" s="4">
        <v>1</v>
      </c>
      <c r="AE136" s="4">
        <v>1</v>
      </c>
      <c r="AF136" s="4">
        <v>1</v>
      </c>
      <c r="AG136" s="4">
        <v>1</v>
      </c>
      <c r="AH136" s="4">
        <v>1</v>
      </c>
      <c r="AI136" s="4">
        <v>1</v>
      </c>
      <c r="AJ136" s="4">
        <v>1</v>
      </c>
      <c r="AK136" s="4">
        <v>1</v>
      </c>
      <c r="AL136" s="4">
        <v>1</v>
      </c>
      <c r="AM136" s="4">
        <v>1</v>
      </c>
      <c r="AN136" s="4">
        <v>1</v>
      </c>
      <c r="AO136" s="4">
        <v>1</v>
      </c>
      <c r="AP136" s="4">
        <v>1</v>
      </c>
      <c r="AQ136" s="4">
        <v>1</v>
      </c>
      <c r="AR136" s="4">
        <v>1</v>
      </c>
      <c r="AS136" s="4">
        <v>1</v>
      </c>
      <c r="AT136" s="4">
        <v>0</v>
      </c>
      <c r="AU136" s="4">
        <v>0</v>
      </c>
      <c r="AV136" s="4">
        <v>0</v>
      </c>
      <c r="AW136" s="4">
        <v>0</v>
      </c>
      <c r="AX136" s="4">
        <v>0</v>
      </c>
      <c r="AY136" s="4">
        <v>0</v>
      </c>
      <c r="AZ136" s="4">
        <v>0</v>
      </c>
      <c r="BA136" s="4">
        <v>0</v>
      </c>
      <c r="BB136" s="4">
        <v>1</v>
      </c>
      <c r="BC136" s="11"/>
    </row>
    <row r="137" spans="1:55" x14ac:dyDescent="0.2">
      <c r="A137" s="11" t="s">
        <v>226</v>
      </c>
      <c r="B137" s="12">
        <v>-1.1000000000000001</v>
      </c>
      <c r="C137" s="5">
        <v>27.7</v>
      </c>
      <c r="D137" s="5">
        <f t="shared" si="8"/>
        <v>13.299999999999999</v>
      </c>
      <c r="E137" s="5"/>
      <c r="F137" s="5"/>
      <c r="G137" s="5"/>
      <c r="H137" s="244" t="s">
        <v>507</v>
      </c>
      <c r="I137" s="244" t="s">
        <v>507</v>
      </c>
      <c r="J137" s="5" t="s">
        <v>507</v>
      </c>
      <c r="K137" s="169" t="s">
        <v>486</v>
      </c>
      <c r="L137" s="11">
        <v>250</v>
      </c>
      <c r="M137" s="3">
        <v>2800</v>
      </c>
      <c r="N137" s="4">
        <v>0</v>
      </c>
      <c r="O137" s="4">
        <v>0</v>
      </c>
      <c r="P137" s="4">
        <v>1</v>
      </c>
      <c r="Q137" s="4">
        <v>1</v>
      </c>
      <c r="R137" s="4">
        <v>1</v>
      </c>
      <c r="S137" s="4">
        <v>1</v>
      </c>
      <c r="T137" s="4">
        <v>1</v>
      </c>
      <c r="U137" s="4">
        <v>1</v>
      </c>
      <c r="V137" s="4">
        <v>1</v>
      </c>
      <c r="W137" s="4">
        <v>1</v>
      </c>
      <c r="X137" s="4">
        <v>1</v>
      </c>
      <c r="Y137" s="4">
        <v>1</v>
      </c>
      <c r="Z137" s="4">
        <v>1</v>
      </c>
      <c r="AA137" s="4">
        <v>1</v>
      </c>
      <c r="AB137" s="4">
        <v>1</v>
      </c>
      <c r="AC137" s="4">
        <v>1</v>
      </c>
      <c r="AD137" s="4">
        <v>1</v>
      </c>
      <c r="AE137" s="4">
        <v>1</v>
      </c>
      <c r="AF137" s="4">
        <v>1</v>
      </c>
      <c r="AG137" s="4">
        <v>1</v>
      </c>
      <c r="AH137" s="4">
        <v>1</v>
      </c>
      <c r="AI137" s="4">
        <v>1</v>
      </c>
      <c r="AJ137" s="4">
        <v>1</v>
      </c>
      <c r="AK137" s="4">
        <v>1</v>
      </c>
      <c r="AL137" s="4">
        <v>1</v>
      </c>
      <c r="AM137" s="4">
        <v>1</v>
      </c>
      <c r="AN137" s="4">
        <v>1</v>
      </c>
      <c r="AO137" s="4">
        <v>1</v>
      </c>
      <c r="AP137" s="4">
        <v>1</v>
      </c>
      <c r="AQ137" s="4">
        <v>1</v>
      </c>
      <c r="AR137" s="4">
        <v>1</v>
      </c>
      <c r="AS137" s="4">
        <v>1</v>
      </c>
      <c r="AT137" s="4">
        <v>1</v>
      </c>
      <c r="AU137" s="4">
        <v>1</v>
      </c>
      <c r="AV137" s="4">
        <v>1</v>
      </c>
      <c r="AW137" s="4">
        <v>1</v>
      </c>
      <c r="AX137" s="4">
        <v>1</v>
      </c>
      <c r="AY137" s="4">
        <v>1</v>
      </c>
      <c r="AZ137" s="4">
        <v>0</v>
      </c>
      <c r="BA137" s="4">
        <v>0</v>
      </c>
      <c r="BB137" s="4">
        <v>1</v>
      </c>
      <c r="BC137" s="11"/>
    </row>
    <row r="138" spans="1:55" x14ac:dyDescent="0.2">
      <c r="A138" s="90" t="s">
        <v>227</v>
      </c>
      <c r="B138" s="92">
        <v>13.9</v>
      </c>
      <c r="C138" s="18">
        <v>27</v>
      </c>
      <c r="D138" s="18">
        <f t="shared" si="8"/>
        <v>20.45</v>
      </c>
      <c r="E138" s="110">
        <f>MAX(AH$220:AH$223)</f>
        <v>11.189999999999998</v>
      </c>
      <c r="F138" s="110">
        <f>B138-E138</f>
        <v>2.7100000000000026</v>
      </c>
      <c r="G138" s="110">
        <f>E138-H138</f>
        <v>3.8899999999999979</v>
      </c>
      <c r="H138" s="248">
        <v>7.3</v>
      </c>
      <c r="I138" s="326">
        <v>24.8</v>
      </c>
      <c r="J138" s="222" t="s">
        <v>500</v>
      </c>
      <c r="K138" s="179" t="s">
        <v>486</v>
      </c>
      <c r="L138" s="11">
        <v>600</v>
      </c>
      <c r="M138" s="3">
        <v>1500</v>
      </c>
      <c r="N138" s="4">
        <v>0</v>
      </c>
      <c r="O138" s="4">
        <v>0</v>
      </c>
      <c r="P138" s="4">
        <v>0</v>
      </c>
      <c r="Q138" s="4">
        <v>0</v>
      </c>
      <c r="R138" s="4">
        <v>0</v>
      </c>
      <c r="S138" s="4">
        <v>0</v>
      </c>
      <c r="T138" s="4">
        <v>0</v>
      </c>
      <c r="U138" s="4">
        <v>0</v>
      </c>
      <c r="V138" s="4">
        <v>0</v>
      </c>
      <c r="W138" s="4">
        <v>0</v>
      </c>
      <c r="X138" s="4">
        <v>1</v>
      </c>
      <c r="Y138" s="4">
        <v>1</v>
      </c>
      <c r="Z138" s="4">
        <v>1</v>
      </c>
      <c r="AA138" s="4">
        <v>1</v>
      </c>
      <c r="AB138" s="67">
        <v>1</v>
      </c>
      <c r="AC138" s="67">
        <v>1</v>
      </c>
      <c r="AD138" s="67">
        <v>1</v>
      </c>
      <c r="AE138" s="69">
        <v>1</v>
      </c>
      <c r="AF138" s="69">
        <v>1</v>
      </c>
      <c r="AG138" s="69">
        <v>1</v>
      </c>
      <c r="AH138" s="69">
        <v>1</v>
      </c>
      <c r="AI138" s="4">
        <v>0</v>
      </c>
      <c r="AJ138" s="4">
        <v>0</v>
      </c>
      <c r="AK138" s="4">
        <v>0</v>
      </c>
      <c r="AL138" s="4">
        <v>0</v>
      </c>
      <c r="AM138" s="4">
        <v>0</v>
      </c>
      <c r="AN138" s="4">
        <v>0</v>
      </c>
      <c r="AO138" s="4">
        <v>0</v>
      </c>
      <c r="AP138" s="4">
        <v>0</v>
      </c>
      <c r="AQ138" s="4">
        <v>0</v>
      </c>
      <c r="AR138" s="4">
        <v>0</v>
      </c>
      <c r="AS138" s="4">
        <v>0</v>
      </c>
      <c r="AT138" s="4">
        <v>0</v>
      </c>
      <c r="AU138" s="4">
        <v>0</v>
      </c>
      <c r="AV138" s="4">
        <v>0</v>
      </c>
      <c r="AW138" s="4">
        <v>0</v>
      </c>
      <c r="AX138" s="4">
        <v>0</v>
      </c>
      <c r="AY138" s="4">
        <v>0</v>
      </c>
      <c r="AZ138" s="4">
        <v>0</v>
      </c>
      <c r="BA138" s="4">
        <v>0</v>
      </c>
      <c r="BB138" s="4">
        <v>1</v>
      </c>
      <c r="BC138" s="11"/>
    </row>
    <row r="139" spans="1:55" x14ac:dyDescent="0.2">
      <c r="A139" s="11" t="s">
        <v>231</v>
      </c>
      <c r="B139" s="12">
        <v>10</v>
      </c>
      <c r="C139" s="5">
        <v>23.1</v>
      </c>
      <c r="D139" s="5">
        <f t="shared" si="8"/>
        <v>16.55</v>
      </c>
      <c r="E139" s="5"/>
      <c r="F139" s="5"/>
      <c r="G139" s="5"/>
      <c r="H139" s="244">
        <v>7.4</v>
      </c>
      <c r="I139" s="250">
        <v>23.8</v>
      </c>
      <c r="J139" s="5" t="s">
        <v>500</v>
      </c>
      <c r="K139" s="169" t="s">
        <v>485</v>
      </c>
      <c r="L139" s="11">
        <v>400</v>
      </c>
      <c r="M139" s="3">
        <v>1000</v>
      </c>
      <c r="N139" s="4">
        <v>0</v>
      </c>
      <c r="O139" s="4">
        <v>0</v>
      </c>
      <c r="P139" s="4">
        <v>0</v>
      </c>
      <c r="Q139" s="4">
        <v>0</v>
      </c>
      <c r="R139" s="4">
        <v>0</v>
      </c>
      <c r="S139" s="4">
        <v>0</v>
      </c>
      <c r="T139" s="4">
        <v>1</v>
      </c>
      <c r="U139" s="4">
        <v>1</v>
      </c>
      <c r="V139" s="4">
        <v>1</v>
      </c>
      <c r="W139" s="4">
        <v>1</v>
      </c>
      <c r="X139" s="4">
        <v>1</v>
      </c>
      <c r="Y139" s="4">
        <v>1</v>
      </c>
      <c r="Z139" s="4">
        <v>1</v>
      </c>
      <c r="AA139" s="4">
        <v>1</v>
      </c>
      <c r="AB139" s="4">
        <v>1</v>
      </c>
      <c r="AC139" s="4">
        <v>1</v>
      </c>
      <c r="AD139" s="4">
        <v>0</v>
      </c>
      <c r="AE139" s="4">
        <v>0</v>
      </c>
      <c r="AF139" s="4">
        <v>0</v>
      </c>
      <c r="AG139" s="4">
        <v>0</v>
      </c>
      <c r="AH139" s="4">
        <v>0</v>
      </c>
      <c r="AI139" s="4">
        <v>0</v>
      </c>
      <c r="AJ139" s="4">
        <v>0</v>
      </c>
      <c r="AK139" s="4">
        <v>0</v>
      </c>
      <c r="AL139" s="4">
        <v>0</v>
      </c>
      <c r="AM139" s="4">
        <v>0</v>
      </c>
      <c r="AN139" s="4">
        <v>0</v>
      </c>
      <c r="AO139" s="4">
        <v>0</v>
      </c>
      <c r="AP139" s="4">
        <v>0</v>
      </c>
      <c r="AQ139" s="4">
        <v>0</v>
      </c>
      <c r="AR139" s="4">
        <v>0</v>
      </c>
      <c r="AS139" s="4">
        <v>0</v>
      </c>
      <c r="AT139" s="4">
        <v>0</v>
      </c>
      <c r="AU139" s="4">
        <v>0</v>
      </c>
      <c r="AV139" s="4">
        <v>0</v>
      </c>
      <c r="AW139" s="4">
        <v>0</v>
      </c>
      <c r="AX139" s="4">
        <v>0</v>
      </c>
      <c r="AY139" s="4">
        <v>0</v>
      </c>
      <c r="AZ139" s="4">
        <v>0</v>
      </c>
      <c r="BA139" s="4">
        <v>0</v>
      </c>
      <c r="BB139" s="4">
        <v>1</v>
      </c>
      <c r="BC139" s="11"/>
    </row>
    <row r="140" spans="1:55" x14ac:dyDescent="0.2">
      <c r="A140" s="21" t="s">
        <v>116</v>
      </c>
      <c r="B140" s="22" t="s">
        <v>75</v>
      </c>
      <c r="C140" s="23" t="s">
        <v>75</v>
      </c>
      <c r="D140" s="23"/>
      <c r="E140" s="256" t="s">
        <v>507</v>
      </c>
      <c r="F140" s="256" t="s">
        <v>507</v>
      </c>
      <c r="G140" s="256"/>
      <c r="H140" s="257" t="s">
        <v>507</v>
      </c>
      <c r="I140" s="257" t="s">
        <v>507</v>
      </c>
      <c r="J140" s="256" t="s">
        <v>507</v>
      </c>
      <c r="K140" s="256" t="s">
        <v>507</v>
      </c>
      <c r="L140" s="21">
        <v>350</v>
      </c>
      <c r="M140" s="24">
        <v>1100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1</v>
      </c>
      <c r="T140" s="25">
        <v>1</v>
      </c>
      <c r="U140" s="25">
        <v>1</v>
      </c>
      <c r="V140" s="25">
        <v>1</v>
      </c>
      <c r="W140" s="25">
        <v>1</v>
      </c>
      <c r="X140" s="25">
        <v>1</v>
      </c>
      <c r="Y140" s="25">
        <v>1</v>
      </c>
      <c r="Z140" s="25">
        <v>1</v>
      </c>
      <c r="AA140" s="25">
        <v>1</v>
      </c>
      <c r="AB140" s="25">
        <v>1</v>
      </c>
      <c r="AC140" s="25">
        <v>1</v>
      </c>
      <c r="AD140" s="25">
        <v>1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5">
        <v>0</v>
      </c>
      <c r="AT140" s="25">
        <v>0</v>
      </c>
      <c r="AU140" s="25">
        <v>0</v>
      </c>
      <c r="AV140" s="25">
        <v>0</v>
      </c>
      <c r="AW140" s="25">
        <v>0</v>
      </c>
      <c r="AX140" s="25">
        <v>0</v>
      </c>
      <c r="AY140" s="25">
        <v>0</v>
      </c>
      <c r="AZ140" s="25">
        <v>0</v>
      </c>
      <c r="BA140" s="25">
        <v>0</v>
      </c>
      <c r="BB140" s="25">
        <v>1</v>
      </c>
      <c r="BC140" s="21" t="s">
        <v>117</v>
      </c>
    </row>
    <row r="141" spans="1:55" x14ac:dyDescent="0.2">
      <c r="A141" s="11" t="s">
        <v>232</v>
      </c>
      <c r="B141" s="12">
        <v>0</v>
      </c>
      <c r="C141" s="5">
        <v>23.1</v>
      </c>
      <c r="D141" s="5">
        <f>(B141+C141)/2</f>
        <v>11.55</v>
      </c>
      <c r="E141" s="5"/>
      <c r="F141" s="5"/>
      <c r="G141" s="5"/>
      <c r="H141" s="244">
        <v>-2.1</v>
      </c>
      <c r="I141" s="250">
        <v>21.3</v>
      </c>
      <c r="J141" s="5" t="s">
        <v>500</v>
      </c>
      <c r="K141" s="169" t="s">
        <v>485</v>
      </c>
      <c r="L141" s="11">
        <v>500</v>
      </c>
      <c r="M141" s="3">
        <v>2100</v>
      </c>
      <c r="N141" s="4">
        <v>0</v>
      </c>
      <c r="O141" s="4">
        <v>0</v>
      </c>
      <c r="P141" s="4">
        <v>0</v>
      </c>
      <c r="Q141" s="4">
        <v>0</v>
      </c>
      <c r="R141" s="4">
        <v>0</v>
      </c>
      <c r="S141" s="4">
        <v>0</v>
      </c>
      <c r="T141" s="4">
        <v>0</v>
      </c>
      <c r="U141" s="4">
        <v>0</v>
      </c>
      <c r="V141" s="4">
        <v>1</v>
      </c>
      <c r="W141" s="4">
        <v>1</v>
      </c>
      <c r="X141" s="4">
        <v>1</v>
      </c>
      <c r="Y141" s="4">
        <v>1</v>
      </c>
      <c r="Z141" s="4">
        <v>1</v>
      </c>
      <c r="AA141" s="4">
        <v>1</v>
      </c>
      <c r="AB141" s="4">
        <v>1</v>
      </c>
      <c r="AC141" s="4">
        <v>1</v>
      </c>
      <c r="AD141" s="4">
        <v>1</v>
      </c>
      <c r="AE141" s="4">
        <v>1</v>
      </c>
      <c r="AF141" s="4">
        <v>1</v>
      </c>
      <c r="AG141" s="4">
        <v>1</v>
      </c>
      <c r="AH141" s="4">
        <v>1</v>
      </c>
      <c r="AI141" s="4">
        <v>1</v>
      </c>
      <c r="AJ141" s="4">
        <v>1</v>
      </c>
      <c r="AK141" s="4">
        <v>1</v>
      </c>
      <c r="AL141" s="4">
        <v>1</v>
      </c>
      <c r="AM141" s="4">
        <v>1</v>
      </c>
      <c r="AN141" s="4">
        <v>1</v>
      </c>
      <c r="AO141" s="4">
        <v>1</v>
      </c>
      <c r="AP141" s="4">
        <v>1</v>
      </c>
      <c r="AQ141" s="4">
        <v>1</v>
      </c>
      <c r="AR141" s="4">
        <v>1</v>
      </c>
      <c r="AS141" s="4">
        <v>0</v>
      </c>
      <c r="AT141" s="4">
        <v>0</v>
      </c>
      <c r="AU141" s="4">
        <v>0</v>
      </c>
      <c r="AV141" s="4">
        <v>0</v>
      </c>
      <c r="AW141" s="4">
        <v>0</v>
      </c>
      <c r="AX141" s="4">
        <v>0</v>
      </c>
      <c r="AY141" s="4">
        <v>0</v>
      </c>
      <c r="AZ141" s="4">
        <v>0</v>
      </c>
      <c r="BA141" s="4">
        <v>0</v>
      </c>
      <c r="BB141" s="4">
        <v>1</v>
      </c>
      <c r="BC141" s="11"/>
    </row>
    <row r="142" spans="1:55" x14ac:dyDescent="0.2">
      <c r="A142" s="11" t="s">
        <v>233</v>
      </c>
      <c r="B142" s="12">
        <v>6.9</v>
      </c>
      <c r="C142" s="5">
        <v>27</v>
      </c>
      <c r="D142" s="5">
        <f>(B142+C142)/2</f>
        <v>16.95</v>
      </c>
      <c r="E142" s="5"/>
      <c r="F142" s="5"/>
      <c r="G142" s="5"/>
      <c r="H142" s="244">
        <v>5.3</v>
      </c>
      <c r="I142" s="327">
        <v>24.8</v>
      </c>
      <c r="J142" s="5" t="s">
        <v>500</v>
      </c>
      <c r="K142" s="169" t="s">
        <v>486</v>
      </c>
      <c r="L142" s="11">
        <v>600</v>
      </c>
      <c r="M142" s="3">
        <v>1800</v>
      </c>
      <c r="N142" s="4">
        <v>0</v>
      </c>
      <c r="O142" s="4">
        <v>0</v>
      </c>
      <c r="P142" s="4">
        <v>0</v>
      </c>
      <c r="Q142" s="4">
        <v>0</v>
      </c>
      <c r="R142" s="4">
        <v>0</v>
      </c>
      <c r="S142" s="4">
        <v>0</v>
      </c>
      <c r="T142" s="4">
        <v>0</v>
      </c>
      <c r="U142" s="4">
        <v>0</v>
      </c>
      <c r="V142" s="4">
        <v>0</v>
      </c>
      <c r="W142" s="4">
        <v>0</v>
      </c>
      <c r="X142" s="4">
        <v>1</v>
      </c>
      <c r="Y142" s="4">
        <v>1</v>
      </c>
      <c r="Z142" s="4">
        <v>1</v>
      </c>
      <c r="AA142" s="4">
        <v>1</v>
      </c>
      <c r="AB142" s="4">
        <v>1</v>
      </c>
      <c r="AC142" s="4">
        <v>1</v>
      </c>
      <c r="AD142" s="4">
        <v>1</v>
      </c>
      <c r="AE142" s="4">
        <v>1</v>
      </c>
      <c r="AF142" s="4">
        <v>1</v>
      </c>
      <c r="AG142" s="4">
        <v>1</v>
      </c>
      <c r="AH142" s="4">
        <v>1</v>
      </c>
      <c r="AI142" s="4">
        <v>1</v>
      </c>
      <c r="AJ142" s="4">
        <v>1</v>
      </c>
      <c r="AK142" s="4">
        <v>1</v>
      </c>
      <c r="AL142" s="4">
        <v>1</v>
      </c>
      <c r="AM142" s="4">
        <v>1</v>
      </c>
      <c r="AN142" s="4">
        <v>1</v>
      </c>
      <c r="AO142" s="4">
        <v>0</v>
      </c>
      <c r="AP142" s="4">
        <v>0</v>
      </c>
      <c r="AQ142" s="4">
        <v>0</v>
      </c>
      <c r="AR142" s="4">
        <v>0</v>
      </c>
      <c r="AS142" s="4">
        <v>0</v>
      </c>
      <c r="AT142" s="4">
        <v>0</v>
      </c>
      <c r="AU142" s="4">
        <v>0</v>
      </c>
      <c r="AV142" s="4">
        <v>0</v>
      </c>
      <c r="AW142" s="4">
        <v>0</v>
      </c>
      <c r="AX142" s="4">
        <v>0</v>
      </c>
      <c r="AY142" s="4">
        <v>0</v>
      </c>
      <c r="AZ142" s="4">
        <v>0</v>
      </c>
      <c r="BA142" s="4">
        <v>0</v>
      </c>
      <c r="BB142" s="4">
        <v>1</v>
      </c>
      <c r="BC142" s="11"/>
    </row>
    <row r="143" spans="1:55" x14ac:dyDescent="0.2">
      <c r="A143" s="11" t="s">
        <v>234</v>
      </c>
      <c r="B143" s="12">
        <v>6.9</v>
      </c>
      <c r="C143" s="5">
        <v>27</v>
      </c>
      <c r="D143" s="5">
        <f>(B143+C143)/2</f>
        <v>16.95</v>
      </c>
      <c r="E143" s="5"/>
      <c r="F143" s="5"/>
      <c r="G143" s="5"/>
      <c r="H143" s="244">
        <v>5.4</v>
      </c>
      <c r="I143" s="327">
        <v>24.8</v>
      </c>
      <c r="J143" s="5" t="s">
        <v>500</v>
      </c>
      <c r="K143" s="169" t="s">
        <v>486</v>
      </c>
      <c r="L143" s="11">
        <v>500</v>
      </c>
      <c r="M143" s="3">
        <v>2300</v>
      </c>
      <c r="N143" s="4">
        <v>0</v>
      </c>
      <c r="O143" s="4">
        <v>0</v>
      </c>
      <c r="P143" s="4">
        <v>0</v>
      </c>
      <c r="Q143" s="4">
        <v>0</v>
      </c>
      <c r="R143" s="4">
        <v>0</v>
      </c>
      <c r="S143" s="4">
        <v>0</v>
      </c>
      <c r="T143" s="4">
        <v>0</v>
      </c>
      <c r="U143" s="4">
        <v>0</v>
      </c>
      <c r="V143" s="4">
        <v>1</v>
      </c>
      <c r="W143" s="4">
        <v>1</v>
      </c>
      <c r="X143" s="4">
        <v>1</v>
      </c>
      <c r="Y143" s="4">
        <v>1</v>
      </c>
      <c r="Z143" s="4">
        <v>1</v>
      </c>
      <c r="AA143" s="4">
        <v>1</v>
      </c>
      <c r="AB143" s="4">
        <v>1</v>
      </c>
      <c r="AC143" s="4">
        <v>1</v>
      </c>
      <c r="AD143" s="4">
        <v>1</v>
      </c>
      <c r="AE143" s="4">
        <v>1</v>
      </c>
      <c r="AF143" s="4">
        <v>1</v>
      </c>
      <c r="AG143" s="4">
        <v>1</v>
      </c>
      <c r="AH143" s="4">
        <v>1</v>
      </c>
      <c r="AI143" s="4">
        <v>1</v>
      </c>
      <c r="AJ143" s="4">
        <v>1</v>
      </c>
      <c r="AK143" s="4">
        <v>1</v>
      </c>
      <c r="AL143" s="4">
        <v>1</v>
      </c>
      <c r="AM143" s="4">
        <v>1</v>
      </c>
      <c r="AN143" s="4">
        <v>1</v>
      </c>
      <c r="AO143" s="4">
        <v>1</v>
      </c>
      <c r="AP143" s="4">
        <v>1</v>
      </c>
      <c r="AQ143" s="4">
        <v>1</v>
      </c>
      <c r="AR143" s="4">
        <v>1</v>
      </c>
      <c r="AS143" s="6">
        <v>1</v>
      </c>
      <c r="AT143" s="6">
        <v>1</v>
      </c>
      <c r="AU143" s="4">
        <v>0</v>
      </c>
      <c r="AV143" s="4">
        <v>0</v>
      </c>
      <c r="AW143" s="4">
        <v>0</v>
      </c>
      <c r="AX143" s="4">
        <v>0</v>
      </c>
      <c r="AY143" s="4">
        <v>0</v>
      </c>
      <c r="AZ143" s="4">
        <v>0</v>
      </c>
      <c r="BA143" s="4">
        <v>0</v>
      </c>
      <c r="BB143" s="4">
        <v>1</v>
      </c>
      <c r="BC143" s="11"/>
    </row>
    <row r="144" spans="1:55" x14ac:dyDescent="0.2">
      <c r="A144" s="11" t="s">
        <v>235</v>
      </c>
      <c r="B144" s="12">
        <v>-8.9</v>
      </c>
      <c r="C144" s="5">
        <v>21.7</v>
      </c>
      <c r="D144" s="5">
        <f>(B144+C144)/2</f>
        <v>6.3999999999999995</v>
      </c>
      <c r="E144" s="5"/>
      <c r="F144" s="5"/>
      <c r="G144" s="5"/>
      <c r="H144" s="244">
        <v>-12.4</v>
      </c>
      <c r="I144" s="244">
        <v>22.8</v>
      </c>
      <c r="J144" s="5" t="s">
        <v>502</v>
      </c>
      <c r="K144" s="169" t="s">
        <v>485</v>
      </c>
      <c r="L144" s="11">
        <v>1500</v>
      </c>
      <c r="M144" s="3">
        <v>2300</v>
      </c>
      <c r="N144" s="4">
        <v>0</v>
      </c>
      <c r="O144" s="4">
        <v>0</v>
      </c>
      <c r="P144" s="4">
        <v>0</v>
      </c>
      <c r="Q144" s="4">
        <v>0</v>
      </c>
      <c r="R144" s="4">
        <v>0</v>
      </c>
      <c r="S144" s="4">
        <v>0</v>
      </c>
      <c r="T144" s="4">
        <v>0</v>
      </c>
      <c r="U144" s="4">
        <v>0</v>
      </c>
      <c r="V144" s="4">
        <v>0</v>
      </c>
      <c r="W144" s="4">
        <v>0</v>
      </c>
      <c r="X144" s="4">
        <v>0</v>
      </c>
      <c r="Y144" s="4">
        <v>0</v>
      </c>
      <c r="Z144" s="4">
        <v>0</v>
      </c>
      <c r="AA144" s="4">
        <v>0</v>
      </c>
      <c r="AB144" s="4">
        <v>0</v>
      </c>
      <c r="AC144" s="4">
        <v>0</v>
      </c>
      <c r="AD144" s="4">
        <v>0</v>
      </c>
      <c r="AE144" s="4">
        <v>0</v>
      </c>
      <c r="AF144" s="4">
        <v>0</v>
      </c>
      <c r="AG144" s="4">
        <v>0</v>
      </c>
      <c r="AH144" s="4">
        <v>1</v>
      </c>
      <c r="AI144" s="4">
        <v>1</v>
      </c>
      <c r="AJ144" s="4">
        <v>1</v>
      </c>
      <c r="AK144" s="4">
        <v>1</v>
      </c>
      <c r="AL144" s="4">
        <v>1</v>
      </c>
      <c r="AM144" s="4">
        <v>1</v>
      </c>
      <c r="AN144" s="4">
        <v>1</v>
      </c>
      <c r="AO144" s="4">
        <v>1</v>
      </c>
      <c r="AP144" s="4">
        <v>1</v>
      </c>
      <c r="AQ144" s="4">
        <v>1</v>
      </c>
      <c r="AR144" s="4">
        <v>1</v>
      </c>
      <c r="AS144" s="4">
        <v>1</v>
      </c>
      <c r="AT144" s="4">
        <v>1</v>
      </c>
      <c r="AU144" s="4">
        <v>0</v>
      </c>
      <c r="AV144" s="4">
        <v>0</v>
      </c>
      <c r="AW144" s="4">
        <v>0</v>
      </c>
      <c r="AX144" s="4">
        <v>0</v>
      </c>
      <c r="AY144" s="4">
        <v>0</v>
      </c>
      <c r="AZ144" s="4">
        <v>0</v>
      </c>
      <c r="BA144" s="4">
        <v>0</v>
      </c>
      <c r="BB144" s="4">
        <v>1</v>
      </c>
      <c r="BC144" s="11"/>
    </row>
    <row r="145" spans="1:55" x14ac:dyDescent="0.2">
      <c r="A145" s="21" t="s">
        <v>118</v>
      </c>
      <c r="B145" s="22" t="s">
        <v>75</v>
      </c>
      <c r="C145" s="23" t="s">
        <v>75</v>
      </c>
      <c r="D145" s="23"/>
      <c r="E145" s="256" t="s">
        <v>507</v>
      </c>
      <c r="F145" s="256" t="s">
        <v>507</v>
      </c>
      <c r="G145" s="256"/>
      <c r="H145" s="257" t="s">
        <v>507</v>
      </c>
      <c r="I145" s="257" t="s">
        <v>507</v>
      </c>
      <c r="J145" s="256" t="s">
        <v>507</v>
      </c>
      <c r="K145" s="256" t="s">
        <v>507</v>
      </c>
      <c r="L145" s="21">
        <v>300</v>
      </c>
      <c r="M145" s="24">
        <v>1800</v>
      </c>
      <c r="N145" s="25">
        <v>0</v>
      </c>
      <c r="O145" s="25">
        <v>0</v>
      </c>
      <c r="P145" s="25">
        <v>0</v>
      </c>
      <c r="Q145" s="25">
        <v>0</v>
      </c>
      <c r="R145" s="25">
        <v>1</v>
      </c>
      <c r="S145" s="25">
        <v>1</v>
      </c>
      <c r="T145" s="25">
        <v>1</v>
      </c>
      <c r="U145" s="25">
        <v>1</v>
      </c>
      <c r="V145" s="25">
        <v>1</v>
      </c>
      <c r="W145" s="25">
        <v>1</v>
      </c>
      <c r="X145" s="25">
        <v>1</v>
      </c>
      <c r="Y145" s="25">
        <v>1</v>
      </c>
      <c r="Z145" s="25">
        <v>1</v>
      </c>
      <c r="AA145" s="25">
        <v>1</v>
      </c>
      <c r="AB145" s="25">
        <v>1</v>
      </c>
      <c r="AC145" s="25">
        <v>1</v>
      </c>
      <c r="AD145" s="25">
        <v>1</v>
      </c>
      <c r="AE145" s="25">
        <v>1</v>
      </c>
      <c r="AF145" s="25">
        <v>1</v>
      </c>
      <c r="AG145" s="25">
        <v>1</v>
      </c>
      <c r="AH145" s="25">
        <v>1</v>
      </c>
      <c r="AI145" s="25">
        <v>1</v>
      </c>
      <c r="AJ145" s="25">
        <v>1</v>
      </c>
      <c r="AK145" s="25">
        <v>1</v>
      </c>
      <c r="AL145" s="25">
        <v>1</v>
      </c>
      <c r="AM145" s="25">
        <v>1</v>
      </c>
      <c r="AN145" s="25">
        <v>1</v>
      </c>
      <c r="AO145" s="25">
        <v>0</v>
      </c>
      <c r="AP145" s="25">
        <v>0</v>
      </c>
      <c r="AQ145" s="25">
        <v>0</v>
      </c>
      <c r="AR145" s="25">
        <v>0</v>
      </c>
      <c r="AS145" s="25">
        <v>0</v>
      </c>
      <c r="AT145" s="25">
        <v>0</v>
      </c>
      <c r="AU145" s="25">
        <v>0</v>
      </c>
      <c r="AV145" s="25">
        <v>0</v>
      </c>
      <c r="AW145" s="25">
        <v>0</v>
      </c>
      <c r="AX145" s="25">
        <v>0</v>
      </c>
      <c r="AY145" s="25">
        <v>0</v>
      </c>
      <c r="AZ145" s="25">
        <v>0</v>
      </c>
      <c r="BA145" s="25">
        <v>0</v>
      </c>
      <c r="BB145" s="25">
        <v>1</v>
      </c>
      <c r="BC145" s="21" t="s">
        <v>119</v>
      </c>
    </row>
    <row r="146" spans="1:55" x14ac:dyDescent="0.2">
      <c r="A146" s="29" t="s">
        <v>120</v>
      </c>
      <c r="B146" s="30">
        <v>3.3</v>
      </c>
      <c r="C146" s="83">
        <v>17</v>
      </c>
      <c r="D146" s="285">
        <f>(B146+C146)/2</f>
        <v>10.15</v>
      </c>
      <c r="E146" s="285"/>
      <c r="F146" s="285"/>
      <c r="G146" s="285"/>
      <c r="H146" s="286">
        <v>-4.0999999999999996</v>
      </c>
      <c r="I146" s="345">
        <v>17.100000000000001</v>
      </c>
      <c r="J146" s="285" t="s">
        <v>500</v>
      </c>
      <c r="K146" s="287" t="s">
        <v>485</v>
      </c>
      <c r="L146" s="29">
        <v>800</v>
      </c>
      <c r="M146" s="32">
        <v>2600</v>
      </c>
      <c r="N146" s="33">
        <v>0</v>
      </c>
      <c r="O146" s="33">
        <v>0</v>
      </c>
      <c r="P146" s="33">
        <v>0</v>
      </c>
      <c r="Q146" s="33">
        <v>0</v>
      </c>
      <c r="R146" s="33">
        <v>0</v>
      </c>
      <c r="S146" s="33">
        <v>0</v>
      </c>
      <c r="T146" s="33">
        <v>0</v>
      </c>
      <c r="U146" s="33">
        <v>0</v>
      </c>
      <c r="V146" s="33">
        <v>0</v>
      </c>
      <c r="W146" s="33">
        <v>0</v>
      </c>
      <c r="X146" s="33">
        <v>0</v>
      </c>
      <c r="Y146" s="33">
        <v>0</v>
      </c>
      <c r="Z146" s="33">
        <v>0</v>
      </c>
      <c r="AA146" s="344">
        <v>1</v>
      </c>
      <c r="AB146" s="344">
        <v>1</v>
      </c>
      <c r="AC146" s="344">
        <v>1</v>
      </c>
      <c r="AD146" s="344">
        <v>1</v>
      </c>
      <c r="AE146" s="344">
        <v>1</v>
      </c>
      <c r="AF146" s="344">
        <v>1</v>
      </c>
      <c r="AG146" s="344">
        <v>1</v>
      </c>
      <c r="AH146" s="344">
        <v>1</v>
      </c>
      <c r="AI146" s="344">
        <v>1</v>
      </c>
      <c r="AJ146" s="344">
        <v>1</v>
      </c>
      <c r="AK146" s="344">
        <v>1</v>
      </c>
      <c r="AL146" s="344">
        <v>1</v>
      </c>
      <c r="AM146" s="344">
        <v>1</v>
      </c>
      <c r="AN146" s="344">
        <v>1</v>
      </c>
      <c r="AO146" s="33">
        <v>1</v>
      </c>
      <c r="AP146" s="33">
        <v>1</v>
      </c>
      <c r="AQ146" s="33">
        <v>1</v>
      </c>
      <c r="AR146" s="85">
        <v>1</v>
      </c>
      <c r="AS146" s="85">
        <v>1</v>
      </c>
      <c r="AT146" s="85">
        <v>1</v>
      </c>
      <c r="AU146" s="85">
        <v>1</v>
      </c>
      <c r="AV146" s="85">
        <v>1</v>
      </c>
      <c r="AW146" s="85">
        <v>1</v>
      </c>
      <c r="AX146" s="33">
        <v>0</v>
      </c>
      <c r="AY146" s="33">
        <v>0</v>
      </c>
      <c r="AZ146" s="33">
        <v>0</v>
      </c>
      <c r="BA146" s="33">
        <v>0</v>
      </c>
      <c r="BB146" s="33">
        <v>1</v>
      </c>
      <c r="BC146" s="29" t="s">
        <v>121</v>
      </c>
    </row>
    <row r="147" spans="1:55" x14ac:dyDescent="0.2">
      <c r="A147" s="11" t="s">
        <v>230</v>
      </c>
      <c r="B147" s="12">
        <v>3.4</v>
      </c>
      <c r="C147" s="5">
        <v>25.5</v>
      </c>
      <c r="D147" s="5">
        <f>(B147+C147)/2</f>
        <v>14.45</v>
      </c>
      <c r="E147" s="5"/>
      <c r="F147" s="5"/>
      <c r="G147" s="5"/>
      <c r="H147" s="244">
        <v>-1.5</v>
      </c>
      <c r="I147" s="244">
        <v>25.5</v>
      </c>
      <c r="J147" s="5" t="s">
        <v>537</v>
      </c>
      <c r="K147" s="169" t="s">
        <v>485</v>
      </c>
      <c r="L147" s="11">
        <v>1000</v>
      </c>
      <c r="M147" s="3">
        <v>2500</v>
      </c>
      <c r="N147" s="4">
        <v>0</v>
      </c>
      <c r="O147" s="4">
        <v>0</v>
      </c>
      <c r="P147" s="4">
        <v>0</v>
      </c>
      <c r="Q147" s="4">
        <v>0</v>
      </c>
      <c r="R147" s="4">
        <v>0</v>
      </c>
      <c r="S147" s="4">
        <v>0</v>
      </c>
      <c r="T147" s="4">
        <v>0</v>
      </c>
      <c r="U147" s="4">
        <v>0</v>
      </c>
      <c r="V147" s="4">
        <v>0</v>
      </c>
      <c r="W147" s="4">
        <v>0</v>
      </c>
      <c r="X147" s="4">
        <v>0</v>
      </c>
      <c r="Y147" s="4">
        <v>0</v>
      </c>
      <c r="Z147" s="4">
        <v>0</v>
      </c>
      <c r="AA147" s="4">
        <v>0</v>
      </c>
      <c r="AB147" s="4">
        <v>0</v>
      </c>
      <c r="AC147" s="4">
        <v>1</v>
      </c>
      <c r="AD147" s="4">
        <v>1</v>
      </c>
      <c r="AE147" s="4">
        <v>1</v>
      </c>
      <c r="AF147" s="4">
        <v>1</v>
      </c>
      <c r="AG147" s="4">
        <v>1</v>
      </c>
      <c r="AH147" s="4">
        <v>1</v>
      </c>
      <c r="AI147" s="4">
        <v>1</v>
      </c>
      <c r="AJ147" s="4">
        <v>1</v>
      </c>
      <c r="AK147" s="4">
        <v>1</v>
      </c>
      <c r="AL147" s="4">
        <v>1</v>
      </c>
      <c r="AM147" s="4">
        <v>1</v>
      </c>
      <c r="AN147" s="4">
        <v>1</v>
      </c>
      <c r="AO147" s="4">
        <v>1</v>
      </c>
      <c r="AP147" s="4">
        <v>1</v>
      </c>
      <c r="AQ147" s="4">
        <v>1</v>
      </c>
      <c r="AR147" s="4">
        <v>1</v>
      </c>
      <c r="AS147" s="4">
        <v>1</v>
      </c>
      <c r="AT147" s="4">
        <v>1</v>
      </c>
      <c r="AU147" s="4">
        <v>1</v>
      </c>
      <c r="AV147" s="4">
        <v>1</v>
      </c>
      <c r="AW147" s="4">
        <v>0</v>
      </c>
      <c r="AX147" s="4">
        <v>0</v>
      </c>
      <c r="AY147" s="4">
        <v>0</v>
      </c>
      <c r="AZ147" s="4">
        <v>0</v>
      </c>
      <c r="BA147" s="4">
        <v>0</v>
      </c>
      <c r="BB147" s="4">
        <v>1</v>
      </c>
      <c r="BC147" s="11"/>
    </row>
    <row r="148" spans="1:55" x14ac:dyDescent="0.2">
      <c r="A148" s="21" t="s">
        <v>314</v>
      </c>
      <c r="B148" s="22" t="s">
        <v>75</v>
      </c>
      <c r="C148" s="23" t="s">
        <v>75</v>
      </c>
      <c r="D148" s="23"/>
      <c r="E148" s="256" t="s">
        <v>507</v>
      </c>
      <c r="F148" s="256" t="s">
        <v>507</v>
      </c>
      <c r="G148" s="256"/>
      <c r="H148" s="257" t="s">
        <v>507</v>
      </c>
      <c r="I148" s="257" t="s">
        <v>507</v>
      </c>
      <c r="J148" s="256" t="s">
        <v>507</v>
      </c>
      <c r="K148" s="256" t="s">
        <v>507</v>
      </c>
      <c r="L148" s="21">
        <v>500</v>
      </c>
      <c r="M148" s="24">
        <v>1800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>
        <v>0</v>
      </c>
      <c r="T148" s="25">
        <v>0</v>
      </c>
      <c r="U148" s="25">
        <v>0</v>
      </c>
      <c r="V148" s="25">
        <v>1</v>
      </c>
      <c r="W148" s="25">
        <v>1</v>
      </c>
      <c r="X148" s="25">
        <v>1</v>
      </c>
      <c r="Y148" s="25">
        <v>1</v>
      </c>
      <c r="Z148" s="25">
        <v>1</v>
      </c>
      <c r="AA148" s="25">
        <v>1</v>
      </c>
      <c r="AB148" s="25">
        <v>1</v>
      </c>
      <c r="AC148" s="25">
        <v>1</v>
      </c>
      <c r="AD148" s="25">
        <v>1</v>
      </c>
      <c r="AE148" s="25">
        <v>1</v>
      </c>
      <c r="AF148" s="25">
        <v>1</v>
      </c>
      <c r="AG148" s="25">
        <v>1</v>
      </c>
      <c r="AH148" s="25">
        <v>1</v>
      </c>
      <c r="AI148" s="25">
        <v>1</v>
      </c>
      <c r="AJ148" s="25">
        <v>1</v>
      </c>
      <c r="AK148" s="25">
        <v>1</v>
      </c>
      <c r="AL148" s="25">
        <v>1</v>
      </c>
      <c r="AM148" s="25">
        <v>1</v>
      </c>
      <c r="AN148" s="25">
        <v>1</v>
      </c>
      <c r="AO148" s="25">
        <v>0</v>
      </c>
      <c r="AP148" s="25">
        <v>0</v>
      </c>
      <c r="AQ148" s="25">
        <v>0</v>
      </c>
      <c r="AR148" s="25">
        <v>0</v>
      </c>
      <c r="AS148" s="25">
        <v>0</v>
      </c>
      <c r="AT148" s="25">
        <v>0</v>
      </c>
      <c r="AU148" s="25">
        <v>0</v>
      </c>
      <c r="AV148" s="25">
        <v>0</v>
      </c>
      <c r="AW148" s="25">
        <v>0</v>
      </c>
      <c r="AX148" s="25">
        <v>0</v>
      </c>
      <c r="AY148" s="25">
        <v>0</v>
      </c>
      <c r="AZ148" s="25">
        <v>0</v>
      </c>
      <c r="BA148" s="25">
        <v>0</v>
      </c>
      <c r="BB148" s="25">
        <v>1</v>
      </c>
      <c r="BC148" s="21" t="s">
        <v>160</v>
      </c>
    </row>
    <row r="149" spans="1:55" x14ac:dyDescent="0.2">
      <c r="A149" s="21" t="s">
        <v>122</v>
      </c>
      <c r="B149" s="22" t="s">
        <v>75</v>
      </c>
      <c r="C149" s="23" t="s">
        <v>75</v>
      </c>
      <c r="D149" s="23"/>
      <c r="E149" s="256" t="s">
        <v>507</v>
      </c>
      <c r="F149" s="256" t="s">
        <v>507</v>
      </c>
      <c r="G149" s="256"/>
      <c r="H149" s="257" t="s">
        <v>507</v>
      </c>
      <c r="I149" s="257" t="s">
        <v>507</v>
      </c>
      <c r="J149" s="256" t="s">
        <v>507</v>
      </c>
      <c r="K149" s="256" t="s">
        <v>507</v>
      </c>
      <c r="L149" s="21">
        <v>1500</v>
      </c>
      <c r="M149" s="24">
        <f>L149</f>
        <v>1500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5">
        <v>0</v>
      </c>
      <c r="AB149" s="25">
        <v>0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1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5">
        <v>0</v>
      </c>
      <c r="AT149" s="25">
        <v>0</v>
      </c>
      <c r="AU149" s="25">
        <v>0</v>
      </c>
      <c r="AV149" s="25">
        <v>0</v>
      </c>
      <c r="AW149" s="25">
        <v>0</v>
      </c>
      <c r="AX149" s="25">
        <v>0</v>
      </c>
      <c r="AY149" s="25">
        <v>0</v>
      </c>
      <c r="AZ149" s="25">
        <v>0</v>
      </c>
      <c r="BA149" s="25">
        <v>0</v>
      </c>
      <c r="BB149" s="25">
        <v>1</v>
      </c>
      <c r="BC149" s="21" t="s">
        <v>158</v>
      </c>
    </row>
    <row r="150" spans="1:55" x14ac:dyDescent="0.2">
      <c r="A150" s="90" t="s">
        <v>236</v>
      </c>
      <c r="B150" s="92">
        <v>13.8</v>
      </c>
      <c r="C150" s="5">
        <v>27.7</v>
      </c>
      <c r="D150" s="5">
        <f t="shared" ref="D150:D157" si="9">(B150+C150)/2</f>
        <v>20.75</v>
      </c>
      <c r="E150" s="109">
        <f>MAX(AM$220:AM$223)</f>
        <v>9.9399999999999977</v>
      </c>
      <c r="F150" s="109">
        <f>B150-E150</f>
        <v>3.860000000000003</v>
      </c>
      <c r="G150" s="109">
        <f>E150-H150</f>
        <v>2.9399999999999977</v>
      </c>
      <c r="H150" s="244">
        <v>7</v>
      </c>
      <c r="I150" s="349">
        <v>23.2</v>
      </c>
      <c r="J150" s="223" t="s">
        <v>499</v>
      </c>
      <c r="K150" s="180" t="s">
        <v>485</v>
      </c>
      <c r="L150" s="11">
        <v>250</v>
      </c>
      <c r="M150" s="3">
        <v>1750</v>
      </c>
      <c r="N150" s="4">
        <v>0</v>
      </c>
      <c r="O150" s="4">
        <v>0</v>
      </c>
      <c r="P150" s="6">
        <v>1</v>
      </c>
      <c r="Q150" s="344">
        <v>1</v>
      </c>
      <c r="R150" s="4">
        <v>1</v>
      </c>
      <c r="S150" s="4">
        <v>1</v>
      </c>
      <c r="T150" s="4">
        <v>1</v>
      </c>
      <c r="U150" s="4">
        <v>1</v>
      </c>
      <c r="V150" s="4">
        <v>1</v>
      </c>
      <c r="W150" s="4">
        <v>1</v>
      </c>
      <c r="X150" s="4">
        <v>1</v>
      </c>
      <c r="Y150" s="4">
        <v>1</v>
      </c>
      <c r="Z150" s="4">
        <v>1</v>
      </c>
      <c r="AA150" s="4">
        <v>1</v>
      </c>
      <c r="AB150" s="67">
        <v>1</v>
      </c>
      <c r="AC150" s="67">
        <v>1</v>
      </c>
      <c r="AD150" s="67">
        <v>1</v>
      </c>
      <c r="AE150" s="69">
        <v>1</v>
      </c>
      <c r="AF150" s="69">
        <v>1</v>
      </c>
      <c r="AG150" s="69">
        <v>1</v>
      </c>
      <c r="AH150" s="69">
        <v>1</v>
      </c>
      <c r="AI150" s="69">
        <v>1</v>
      </c>
      <c r="AJ150" s="69">
        <v>1</v>
      </c>
      <c r="AK150" s="69">
        <v>1</v>
      </c>
      <c r="AL150" s="69">
        <v>1</v>
      </c>
      <c r="AM150" s="69">
        <v>1</v>
      </c>
      <c r="AN150" s="4">
        <v>0</v>
      </c>
      <c r="AO150" s="4">
        <v>0</v>
      </c>
      <c r="AP150" s="4">
        <v>0</v>
      </c>
      <c r="AQ150" s="4">
        <v>0</v>
      </c>
      <c r="AR150" s="4">
        <v>0</v>
      </c>
      <c r="AS150" s="4">
        <v>0</v>
      </c>
      <c r="AT150" s="4">
        <v>0</v>
      </c>
      <c r="AU150" s="4">
        <v>0</v>
      </c>
      <c r="AV150" s="4">
        <v>0</v>
      </c>
      <c r="AW150" s="4">
        <v>0</v>
      </c>
      <c r="AX150" s="4">
        <v>0</v>
      </c>
      <c r="AY150" s="4">
        <v>0</v>
      </c>
      <c r="AZ150" s="4">
        <v>0</v>
      </c>
      <c r="BA150" s="4">
        <v>0</v>
      </c>
      <c r="BB150" s="4">
        <v>1</v>
      </c>
      <c r="BC150" s="11"/>
    </row>
    <row r="151" spans="1:55" x14ac:dyDescent="0.2">
      <c r="A151" s="11" t="s">
        <v>539</v>
      </c>
      <c r="B151" s="12">
        <v>6.9</v>
      </c>
      <c r="C151" s="5">
        <v>23.1</v>
      </c>
      <c r="D151" s="5">
        <f t="shared" si="9"/>
        <v>15</v>
      </c>
      <c r="E151" s="5"/>
      <c r="F151" s="5"/>
      <c r="G151" s="5"/>
      <c r="H151" s="244">
        <v>3.3</v>
      </c>
      <c r="I151" s="244">
        <v>23.4</v>
      </c>
      <c r="J151" s="5" t="s">
        <v>500</v>
      </c>
      <c r="K151" s="169" t="s">
        <v>486</v>
      </c>
      <c r="L151" s="11">
        <v>1800</v>
      </c>
      <c r="M151" s="3">
        <f>L151</f>
        <v>1800</v>
      </c>
      <c r="N151" s="4">
        <v>0</v>
      </c>
      <c r="O151" s="4">
        <v>0</v>
      </c>
      <c r="P151" s="4">
        <v>0</v>
      </c>
      <c r="Q151" s="4">
        <v>0</v>
      </c>
      <c r="R151" s="4">
        <v>0</v>
      </c>
      <c r="S151" s="4">
        <v>0</v>
      </c>
      <c r="T151" s="4">
        <v>0</v>
      </c>
      <c r="U151" s="4">
        <v>0</v>
      </c>
      <c r="V151" s="4">
        <v>0</v>
      </c>
      <c r="W151" s="4">
        <v>0</v>
      </c>
      <c r="X151" s="4">
        <v>0</v>
      </c>
      <c r="Y151" s="4">
        <v>0</v>
      </c>
      <c r="Z151" s="4">
        <v>0</v>
      </c>
      <c r="AA151" s="4">
        <v>0</v>
      </c>
      <c r="AB151" s="4">
        <v>0</v>
      </c>
      <c r="AC151" s="4">
        <v>0</v>
      </c>
      <c r="AD151" s="4">
        <v>0</v>
      </c>
      <c r="AE151" s="4">
        <v>0</v>
      </c>
      <c r="AF151" s="4">
        <v>0</v>
      </c>
      <c r="AG151" s="4">
        <v>0</v>
      </c>
      <c r="AH151" s="4">
        <v>0</v>
      </c>
      <c r="AI151" s="4">
        <v>0</v>
      </c>
      <c r="AJ151" s="4">
        <v>0</v>
      </c>
      <c r="AK151" s="4">
        <v>0</v>
      </c>
      <c r="AL151" s="4">
        <v>0</v>
      </c>
      <c r="AM151" s="4">
        <v>0</v>
      </c>
      <c r="AN151" s="4">
        <v>1</v>
      </c>
      <c r="AO151" s="4">
        <v>0</v>
      </c>
      <c r="AP151" s="4">
        <v>0</v>
      </c>
      <c r="AQ151" s="4">
        <v>0</v>
      </c>
      <c r="AR151" s="4">
        <v>0</v>
      </c>
      <c r="AS151" s="4">
        <v>0</v>
      </c>
      <c r="AT151" s="4">
        <v>0</v>
      </c>
      <c r="AU151" s="4">
        <v>0</v>
      </c>
      <c r="AV151" s="4">
        <v>0</v>
      </c>
      <c r="AW151" s="4">
        <v>0</v>
      </c>
      <c r="AX151" s="4">
        <v>0</v>
      </c>
      <c r="AY151" s="4">
        <v>0</v>
      </c>
      <c r="AZ151" s="4">
        <v>0</v>
      </c>
      <c r="BA151" s="4">
        <v>0</v>
      </c>
      <c r="BB151" s="4">
        <v>1</v>
      </c>
      <c r="BC151" s="11" t="s">
        <v>538</v>
      </c>
    </row>
    <row r="152" spans="1:55" x14ac:dyDescent="0.2">
      <c r="A152" s="11" t="s">
        <v>30</v>
      </c>
      <c r="B152" s="12">
        <v>1.8</v>
      </c>
      <c r="C152" s="18">
        <v>21.7</v>
      </c>
      <c r="D152" s="18">
        <f t="shared" si="9"/>
        <v>11.75</v>
      </c>
      <c r="E152" s="18"/>
      <c r="F152" s="18"/>
      <c r="G152" s="18"/>
      <c r="H152" s="248">
        <v>0.5</v>
      </c>
      <c r="I152" s="248">
        <v>24.6</v>
      </c>
      <c r="J152" s="18" t="s">
        <v>500</v>
      </c>
      <c r="K152" s="171" t="s">
        <v>486</v>
      </c>
      <c r="L152" s="11">
        <v>1000</v>
      </c>
      <c r="M152" s="3">
        <f>L152</f>
        <v>1000</v>
      </c>
      <c r="N152" s="4">
        <v>0</v>
      </c>
      <c r="O152" s="4">
        <v>0</v>
      </c>
      <c r="P152" s="4">
        <v>0</v>
      </c>
      <c r="Q152" s="4">
        <v>0</v>
      </c>
      <c r="R152" s="4">
        <v>0</v>
      </c>
      <c r="S152" s="4">
        <v>0</v>
      </c>
      <c r="T152" s="4">
        <v>0</v>
      </c>
      <c r="U152" s="4">
        <v>0</v>
      </c>
      <c r="V152" s="4">
        <v>0</v>
      </c>
      <c r="W152" s="4">
        <v>0</v>
      </c>
      <c r="X152" s="4">
        <v>0</v>
      </c>
      <c r="Y152" s="4">
        <v>0</v>
      </c>
      <c r="Z152" s="4">
        <v>0</v>
      </c>
      <c r="AA152" s="4">
        <v>0</v>
      </c>
      <c r="AB152" s="4">
        <v>0</v>
      </c>
      <c r="AC152" s="4">
        <v>1</v>
      </c>
      <c r="AD152" s="4">
        <v>0</v>
      </c>
      <c r="AE152" s="4">
        <v>0</v>
      </c>
      <c r="AF152" s="4">
        <v>0</v>
      </c>
      <c r="AG152" s="4">
        <v>0</v>
      </c>
      <c r="AH152" s="4">
        <v>0</v>
      </c>
      <c r="AI152" s="4">
        <v>0</v>
      </c>
      <c r="AJ152" s="4">
        <v>0</v>
      </c>
      <c r="AK152" s="4">
        <v>0</v>
      </c>
      <c r="AL152" s="4">
        <v>0</v>
      </c>
      <c r="AM152" s="4">
        <v>0</v>
      </c>
      <c r="AN152" s="4">
        <v>0</v>
      </c>
      <c r="AO152" s="4">
        <v>0</v>
      </c>
      <c r="AP152" s="4">
        <v>0</v>
      </c>
      <c r="AQ152" s="4">
        <v>0</v>
      </c>
      <c r="AR152" s="4">
        <v>0</v>
      </c>
      <c r="AS152" s="4">
        <v>0</v>
      </c>
      <c r="AT152" s="4">
        <v>0</v>
      </c>
      <c r="AU152" s="4">
        <v>0</v>
      </c>
      <c r="AV152" s="4">
        <v>0</v>
      </c>
      <c r="AW152" s="4">
        <v>0</v>
      </c>
      <c r="AX152" s="4">
        <v>0</v>
      </c>
      <c r="AY152" s="4">
        <v>0</v>
      </c>
      <c r="AZ152" s="4">
        <v>0</v>
      </c>
      <c r="BA152" s="4">
        <v>0</v>
      </c>
      <c r="BB152" s="4">
        <v>1</v>
      </c>
      <c r="BC152" s="11" t="s">
        <v>188</v>
      </c>
    </row>
    <row r="153" spans="1:55" x14ac:dyDescent="0.2">
      <c r="A153" s="29" t="s">
        <v>123</v>
      </c>
      <c r="B153" s="30">
        <v>12.1</v>
      </c>
      <c r="C153" s="31">
        <v>22.2</v>
      </c>
      <c r="D153" s="31">
        <f t="shared" si="9"/>
        <v>17.149999999999999</v>
      </c>
      <c r="E153" s="31"/>
      <c r="F153" s="31"/>
      <c r="G153" s="31"/>
      <c r="H153" s="245">
        <v>5.7</v>
      </c>
      <c r="I153" s="245">
        <v>20</v>
      </c>
      <c r="J153" s="31" t="s">
        <v>500</v>
      </c>
      <c r="K153" s="37" t="s">
        <v>485</v>
      </c>
      <c r="L153" s="29">
        <v>600</v>
      </c>
      <c r="M153" s="32">
        <v>1300</v>
      </c>
      <c r="N153" s="33">
        <v>0</v>
      </c>
      <c r="O153" s="33">
        <v>0</v>
      </c>
      <c r="P153" s="33">
        <v>0</v>
      </c>
      <c r="Q153" s="33">
        <v>0</v>
      </c>
      <c r="R153" s="33">
        <v>0</v>
      </c>
      <c r="S153" s="33">
        <v>0</v>
      </c>
      <c r="T153" s="33">
        <v>0</v>
      </c>
      <c r="U153" s="33">
        <v>0</v>
      </c>
      <c r="V153" s="33">
        <v>0</v>
      </c>
      <c r="W153" s="33">
        <v>0</v>
      </c>
      <c r="X153" s="33">
        <v>1</v>
      </c>
      <c r="Y153" s="33">
        <v>1</v>
      </c>
      <c r="Z153" s="33">
        <v>1</v>
      </c>
      <c r="AA153" s="33">
        <v>1</v>
      </c>
      <c r="AB153" s="33">
        <v>1</v>
      </c>
      <c r="AC153" s="33">
        <v>1</v>
      </c>
      <c r="AD153" s="33">
        <v>1</v>
      </c>
      <c r="AE153" s="68">
        <v>1</v>
      </c>
      <c r="AF153" s="68">
        <v>1</v>
      </c>
      <c r="AG153" s="33">
        <v>0</v>
      </c>
      <c r="AH153" s="33">
        <v>0</v>
      </c>
      <c r="AI153" s="33">
        <v>0</v>
      </c>
      <c r="AJ153" s="33">
        <v>0</v>
      </c>
      <c r="AK153" s="33">
        <v>0</v>
      </c>
      <c r="AL153" s="33">
        <v>0</v>
      </c>
      <c r="AM153" s="33">
        <v>0</v>
      </c>
      <c r="AN153" s="33">
        <v>0</v>
      </c>
      <c r="AO153" s="33">
        <v>0</v>
      </c>
      <c r="AP153" s="33">
        <v>0</v>
      </c>
      <c r="AQ153" s="33">
        <v>0</v>
      </c>
      <c r="AR153" s="33">
        <v>0</v>
      </c>
      <c r="AS153" s="33">
        <v>0</v>
      </c>
      <c r="AT153" s="33">
        <v>0</v>
      </c>
      <c r="AU153" s="33">
        <v>0</v>
      </c>
      <c r="AV153" s="33">
        <v>0</v>
      </c>
      <c r="AW153" s="33">
        <v>0</v>
      </c>
      <c r="AX153" s="33">
        <v>0</v>
      </c>
      <c r="AY153" s="33">
        <v>0</v>
      </c>
      <c r="AZ153" s="33">
        <v>0</v>
      </c>
      <c r="BA153" s="33">
        <v>0</v>
      </c>
      <c r="BB153" s="33">
        <v>1</v>
      </c>
      <c r="BC153" s="29" t="s">
        <v>124</v>
      </c>
    </row>
    <row r="154" spans="1:55" x14ac:dyDescent="0.2">
      <c r="A154" s="11" t="s">
        <v>237</v>
      </c>
      <c r="B154" s="12">
        <v>-6.7</v>
      </c>
      <c r="C154" s="5">
        <v>26</v>
      </c>
      <c r="D154" s="5">
        <f t="shared" si="9"/>
        <v>9.65</v>
      </c>
      <c r="E154" s="5"/>
      <c r="F154" s="5"/>
      <c r="G154" s="5"/>
      <c r="H154" s="244">
        <v>-12.2</v>
      </c>
      <c r="I154" s="244">
        <v>24.9</v>
      </c>
      <c r="J154" s="5" t="s">
        <v>502</v>
      </c>
      <c r="K154" s="169" t="s">
        <v>485</v>
      </c>
      <c r="L154" s="11">
        <v>400</v>
      </c>
      <c r="M154" s="3">
        <v>2600</v>
      </c>
      <c r="N154" s="4">
        <v>0</v>
      </c>
      <c r="O154" s="4">
        <v>0</v>
      </c>
      <c r="P154" s="4">
        <v>0</v>
      </c>
      <c r="Q154" s="4">
        <v>0</v>
      </c>
      <c r="R154" s="4">
        <v>0</v>
      </c>
      <c r="S154" s="4">
        <v>0</v>
      </c>
      <c r="T154" s="4">
        <v>1</v>
      </c>
      <c r="U154" s="4">
        <v>1</v>
      </c>
      <c r="V154" s="4">
        <v>1</v>
      </c>
      <c r="W154" s="4">
        <v>1</v>
      </c>
      <c r="X154" s="4">
        <v>1</v>
      </c>
      <c r="Y154" s="4">
        <v>1</v>
      </c>
      <c r="Z154" s="4">
        <v>1</v>
      </c>
      <c r="AA154" s="4">
        <v>1</v>
      </c>
      <c r="AB154" s="4">
        <v>1</v>
      </c>
      <c r="AC154" s="4">
        <v>1</v>
      </c>
      <c r="AD154" s="4">
        <v>1</v>
      </c>
      <c r="AE154" s="4">
        <v>1</v>
      </c>
      <c r="AF154" s="4">
        <v>1</v>
      </c>
      <c r="AG154" s="4">
        <v>1</v>
      </c>
      <c r="AH154" s="4">
        <v>1</v>
      </c>
      <c r="AI154" s="4">
        <v>1</v>
      </c>
      <c r="AJ154" s="4">
        <v>1</v>
      </c>
      <c r="AK154" s="4">
        <v>1</v>
      </c>
      <c r="AL154" s="4">
        <v>1</v>
      </c>
      <c r="AM154" s="4">
        <v>1</v>
      </c>
      <c r="AN154" s="4">
        <v>1</v>
      </c>
      <c r="AO154" s="4">
        <v>1</v>
      </c>
      <c r="AP154" s="4">
        <v>1</v>
      </c>
      <c r="AQ154" s="4">
        <v>1</v>
      </c>
      <c r="AR154" s="4">
        <v>1</v>
      </c>
      <c r="AS154" s="4">
        <v>1</v>
      </c>
      <c r="AT154" s="4">
        <v>1</v>
      </c>
      <c r="AU154" s="4">
        <v>1</v>
      </c>
      <c r="AV154" s="4">
        <v>1</v>
      </c>
      <c r="AW154" s="4">
        <v>1</v>
      </c>
      <c r="AX154" s="4">
        <v>0</v>
      </c>
      <c r="AY154" s="4">
        <v>0</v>
      </c>
      <c r="AZ154" s="4">
        <v>0</v>
      </c>
      <c r="BA154" s="4">
        <v>0</v>
      </c>
      <c r="BB154" s="4">
        <v>1</v>
      </c>
      <c r="BC154" s="11"/>
    </row>
    <row r="155" spans="1:55" x14ac:dyDescent="0.2">
      <c r="A155" s="11" t="s">
        <v>238</v>
      </c>
      <c r="B155" s="12">
        <v>-7.2</v>
      </c>
      <c r="C155" s="5">
        <v>25.7</v>
      </c>
      <c r="D155" s="5">
        <f t="shared" si="9"/>
        <v>9.25</v>
      </c>
      <c r="E155" s="5"/>
      <c r="F155" s="5"/>
      <c r="G155" s="5"/>
      <c r="H155" s="327">
        <v>-6.2</v>
      </c>
      <c r="I155" s="244">
        <v>27.7</v>
      </c>
      <c r="J155" s="5" t="s">
        <v>541</v>
      </c>
      <c r="K155" s="169" t="s">
        <v>486</v>
      </c>
      <c r="L155" s="11">
        <v>600</v>
      </c>
      <c r="M155" s="3">
        <v>2600</v>
      </c>
      <c r="N155" s="4">
        <v>0</v>
      </c>
      <c r="O155" s="4">
        <v>0</v>
      </c>
      <c r="P155" s="4">
        <v>0</v>
      </c>
      <c r="Q155" s="4">
        <v>0</v>
      </c>
      <c r="R155" s="4">
        <v>0</v>
      </c>
      <c r="S155" s="4">
        <v>0</v>
      </c>
      <c r="T155" s="4">
        <v>0</v>
      </c>
      <c r="U155" s="4">
        <v>0</v>
      </c>
      <c r="V155" s="4">
        <v>0</v>
      </c>
      <c r="W155" s="4">
        <v>0</v>
      </c>
      <c r="X155" s="4">
        <v>1</v>
      </c>
      <c r="Y155" s="4">
        <v>1</v>
      </c>
      <c r="Z155" s="4">
        <v>1</v>
      </c>
      <c r="AA155" s="4">
        <v>1</v>
      </c>
      <c r="AB155" s="4">
        <v>1</v>
      </c>
      <c r="AC155" s="4">
        <v>1</v>
      </c>
      <c r="AD155" s="4">
        <v>1</v>
      </c>
      <c r="AE155" s="4">
        <v>1</v>
      </c>
      <c r="AF155" s="4">
        <v>1</v>
      </c>
      <c r="AG155" s="4">
        <v>1</v>
      </c>
      <c r="AH155" s="4">
        <v>1</v>
      </c>
      <c r="AI155" s="4">
        <v>1</v>
      </c>
      <c r="AJ155" s="4">
        <v>1</v>
      </c>
      <c r="AK155" s="4">
        <v>1</v>
      </c>
      <c r="AL155" s="4">
        <v>1</v>
      </c>
      <c r="AM155" s="4">
        <v>1</v>
      </c>
      <c r="AN155" s="4">
        <v>1</v>
      </c>
      <c r="AO155" s="4">
        <v>1</v>
      </c>
      <c r="AP155" s="4">
        <v>1</v>
      </c>
      <c r="AQ155" s="4">
        <v>1</v>
      </c>
      <c r="AR155" s="4">
        <v>1</v>
      </c>
      <c r="AS155" s="4">
        <v>1</v>
      </c>
      <c r="AT155" s="4">
        <v>1</v>
      </c>
      <c r="AU155" s="4">
        <v>1</v>
      </c>
      <c r="AV155" s="4">
        <v>1</v>
      </c>
      <c r="AW155" s="4">
        <v>1</v>
      </c>
      <c r="AX155" s="4">
        <v>0</v>
      </c>
      <c r="AY155" s="4">
        <v>0</v>
      </c>
      <c r="AZ155" s="4">
        <v>0</v>
      </c>
      <c r="BA155" s="4">
        <v>0</v>
      </c>
      <c r="BB155" s="4">
        <v>1</v>
      </c>
      <c r="BC155" s="11"/>
    </row>
    <row r="156" spans="1:55" x14ac:dyDescent="0.2">
      <c r="A156" s="29" t="s">
        <v>125</v>
      </c>
      <c r="B156" s="30">
        <v>7.6</v>
      </c>
      <c r="C156" s="30">
        <v>16.8</v>
      </c>
      <c r="D156" s="30">
        <f t="shared" si="9"/>
        <v>12.2</v>
      </c>
      <c r="E156" s="30"/>
      <c r="F156" s="30"/>
      <c r="G156" s="30"/>
      <c r="H156" s="246">
        <v>6.5</v>
      </c>
      <c r="I156" s="246">
        <v>14</v>
      </c>
      <c r="J156" s="239" t="s">
        <v>542</v>
      </c>
      <c r="K156" s="170" t="s">
        <v>488</v>
      </c>
      <c r="L156" s="30" t="s">
        <v>75</v>
      </c>
      <c r="M156" s="31" t="s">
        <v>75</v>
      </c>
      <c r="N156" s="33">
        <v>0</v>
      </c>
      <c r="O156" s="33">
        <v>0</v>
      </c>
      <c r="P156" s="33">
        <v>0</v>
      </c>
      <c r="Q156" s="33">
        <v>0</v>
      </c>
      <c r="R156" s="33">
        <v>0</v>
      </c>
      <c r="S156" s="33">
        <v>0</v>
      </c>
      <c r="T156" s="33">
        <v>0</v>
      </c>
      <c r="U156" s="33">
        <v>0</v>
      </c>
      <c r="V156" s="33">
        <v>0</v>
      </c>
      <c r="W156" s="33">
        <v>0</v>
      </c>
      <c r="X156" s="33">
        <v>0</v>
      </c>
      <c r="Y156" s="33">
        <v>0</v>
      </c>
      <c r="Z156" s="33">
        <v>0</v>
      </c>
      <c r="AA156" s="33">
        <v>0</v>
      </c>
      <c r="AB156" s="33">
        <v>0</v>
      </c>
      <c r="AC156" s="33">
        <v>0</v>
      </c>
      <c r="AD156" s="33">
        <v>0</v>
      </c>
      <c r="AE156" s="33">
        <v>0</v>
      </c>
      <c r="AF156" s="33">
        <v>0</v>
      </c>
      <c r="AG156" s="33">
        <v>0</v>
      </c>
      <c r="AH156" s="33">
        <v>0</v>
      </c>
      <c r="AI156" s="33">
        <v>0</v>
      </c>
      <c r="AJ156" s="33">
        <v>0</v>
      </c>
      <c r="AK156" s="33">
        <v>0</v>
      </c>
      <c r="AL156" s="33">
        <v>0</v>
      </c>
      <c r="AM156" s="33">
        <v>0</v>
      </c>
      <c r="AN156" s="33">
        <v>0</v>
      </c>
      <c r="AO156" s="33">
        <v>0</v>
      </c>
      <c r="AP156" s="33">
        <v>0</v>
      </c>
      <c r="AQ156" s="33">
        <v>0</v>
      </c>
      <c r="AR156" s="33">
        <v>0</v>
      </c>
      <c r="AS156" s="33">
        <v>0</v>
      </c>
      <c r="AT156" s="33">
        <v>0</v>
      </c>
      <c r="AU156" s="33">
        <v>0</v>
      </c>
      <c r="AV156" s="33">
        <v>0</v>
      </c>
      <c r="AW156" s="33">
        <v>0</v>
      </c>
      <c r="AX156" s="33">
        <v>0</v>
      </c>
      <c r="AY156" s="33">
        <v>0</v>
      </c>
      <c r="AZ156" s="33">
        <v>0</v>
      </c>
      <c r="BA156" s="33">
        <v>0</v>
      </c>
      <c r="BB156" s="33">
        <v>1</v>
      </c>
      <c r="BC156" s="29" t="s">
        <v>36</v>
      </c>
    </row>
    <row r="157" spans="1:55" x14ac:dyDescent="0.2">
      <c r="A157" s="74" t="s">
        <v>315</v>
      </c>
      <c r="B157" s="71">
        <v>7.6</v>
      </c>
      <c r="C157" s="17">
        <v>24.2</v>
      </c>
      <c r="D157" s="17">
        <f t="shared" si="9"/>
        <v>15.899999999999999</v>
      </c>
      <c r="E157" s="17"/>
      <c r="F157" s="17"/>
      <c r="G157" s="17"/>
      <c r="H157" s="255">
        <v>3</v>
      </c>
      <c r="I157" s="255">
        <v>22.4</v>
      </c>
      <c r="J157" s="17" t="s">
        <v>499</v>
      </c>
      <c r="K157" s="17"/>
      <c r="L157" s="11">
        <v>1000</v>
      </c>
      <c r="M157" s="3">
        <v>2100</v>
      </c>
      <c r="N157" s="4">
        <v>0</v>
      </c>
      <c r="O157" s="4">
        <v>0</v>
      </c>
      <c r="P157" s="4">
        <v>0</v>
      </c>
      <c r="Q157" s="4">
        <v>0</v>
      </c>
      <c r="R157" s="4">
        <v>0</v>
      </c>
      <c r="S157" s="4">
        <v>0</v>
      </c>
      <c r="T157" s="4">
        <v>0</v>
      </c>
      <c r="U157" s="4">
        <v>0</v>
      </c>
      <c r="V157" s="4">
        <v>0</v>
      </c>
      <c r="W157" s="4">
        <v>0</v>
      </c>
      <c r="X157" s="4">
        <v>0</v>
      </c>
      <c r="Y157" s="4">
        <v>0</v>
      </c>
      <c r="Z157" s="4">
        <v>0</v>
      </c>
      <c r="AA157" s="4">
        <v>0</v>
      </c>
      <c r="AB157" s="4">
        <v>0</v>
      </c>
      <c r="AC157" s="4">
        <v>1</v>
      </c>
      <c r="AD157" s="4">
        <v>1</v>
      </c>
      <c r="AE157" s="4">
        <v>1</v>
      </c>
      <c r="AF157" s="4">
        <v>1</v>
      </c>
      <c r="AG157" s="4">
        <v>1</v>
      </c>
      <c r="AH157" s="4">
        <v>1</v>
      </c>
      <c r="AI157" s="4">
        <v>1</v>
      </c>
      <c r="AJ157" s="4">
        <v>1</v>
      </c>
      <c r="AK157" s="4">
        <v>1</v>
      </c>
      <c r="AL157" s="4">
        <v>1</v>
      </c>
      <c r="AM157" s="4">
        <v>1</v>
      </c>
      <c r="AN157" s="4">
        <v>1</v>
      </c>
      <c r="AO157" s="4">
        <v>1</v>
      </c>
      <c r="AP157" s="4">
        <v>1</v>
      </c>
      <c r="AQ157" s="4">
        <v>1</v>
      </c>
      <c r="AR157" s="67">
        <v>1</v>
      </c>
      <c r="AS157" s="4">
        <v>0</v>
      </c>
      <c r="AT157" s="4">
        <v>0</v>
      </c>
      <c r="AU157" s="4">
        <v>0</v>
      </c>
      <c r="AV157" s="4">
        <v>0</v>
      </c>
      <c r="AW157" s="4">
        <v>0</v>
      </c>
      <c r="AX157" s="4">
        <v>0</v>
      </c>
      <c r="AY157" s="4">
        <v>0</v>
      </c>
      <c r="AZ157" s="4">
        <v>0</v>
      </c>
      <c r="BA157" s="4">
        <v>0</v>
      </c>
      <c r="BB157" s="4">
        <v>1</v>
      </c>
      <c r="BC157" s="11"/>
    </row>
    <row r="158" spans="1:55" x14ac:dyDescent="0.2">
      <c r="A158" s="21" t="s">
        <v>126</v>
      </c>
      <c r="B158" s="22" t="s">
        <v>75</v>
      </c>
      <c r="C158" s="23" t="s">
        <v>75</v>
      </c>
      <c r="D158" s="23"/>
      <c r="E158" s="256" t="s">
        <v>507</v>
      </c>
      <c r="F158" s="256" t="s">
        <v>507</v>
      </c>
      <c r="G158" s="256"/>
      <c r="H158" s="257" t="s">
        <v>507</v>
      </c>
      <c r="I158" s="257" t="s">
        <v>507</v>
      </c>
      <c r="J158" s="256" t="s">
        <v>507</v>
      </c>
      <c r="K158" s="256" t="s">
        <v>507</v>
      </c>
      <c r="L158" s="21">
        <v>900</v>
      </c>
      <c r="M158" s="24">
        <f>L158</f>
        <v>900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5">
        <v>0</v>
      </c>
      <c r="AB158" s="25">
        <v>1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5">
        <v>0</v>
      </c>
      <c r="AT158" s="25">
        <v>0</v>
      </c>
      <c r="AU158" s="25">
        <v>0</v>
      </c>
      <c r="AV158" s="25">
        <v>0</v>
      </c>
      <c r="AW158" s="25">
        <v>0</v>
      </c>
      <c r="AX158" s="25">
        <v>0</v>
      </c>
      <c r="AY158" s="25">
        <v>0</v>
      </c>
      <c r="AZ158" s="25">
        <v>0</v>
      </c>
      <c r="BA158" s="25">
        <v>0</v>
      </c>
      <c r="BB158" s="25">
        <v>1</v>
      </c>
      <c r="BC158" s="21" t="s">
        <v>127</v>
      </c>
    </row>
    <row r="159" spans="1:55" x14ac:dyDescent="0.2">
      <c r="A159" s="90" t="s">
        <v>239</v>
      </c>
      <c r="B159" s="92">
        <v>14.1</v>
      </c>
      <c r="C159" s="18">
        <v>21.8</v>
      </c>
      <c r="D159" s="18">
        <f t="shared" ref="D159:D164" si="10">(B159+C159)/2</f>
        <v>17.95</v>
      </c>
      <c r="E159" s="110">
        <f>MAX(AQ$220:AQ$223)</f>
        <v>8.6899999999999977</v>
      </c>
      <c r="F159" s="110">
        <f>B159-E159</f>
        <v>5.4100000000000019</v>
      </c>
      <c r="G159" s="110">
        <f>E159-H159</f>
        <v>2.6899999999999977</v>
      </c>
      <c r="H159" s="248">
        <v>6</v>
      </c>
      <c r="I159" s="248">
        <v>21</v>
      </c>
      <c r="J159" s="222" t="s">
        <v>500</v>
      </c>
      <c r="K159" s="179" t="s">
        <v>485</v>
      </c>
      <c r="L159" s="11">
        <v>600</v>
      </c>
      <c r="M159" s="3">
        <v>2000</v>
      </c>
      <c r="N159" s="4">
        <v>0</v>
      </c>
      <c r="O159" s="4">
        <v>0</v>
      </c>
      <c r="P159" s="4">
        <v>0</v>
      </c>
      <c r="Q159" s="4">
        <v>0</v>
      </c>
      <c r="R159" s="4">
        <v>0</v>
      </c>
      <c r="S159" s="4">
        <v>0</v>
      </c>
      <c r="T159" s="4">
        <v>0</v>
      </c>
      <c r="U159" s="4">
        <v>0</v>
      </c>
      <c r="V159" s="4">
        <v>0</v>
      </c>
      <c r="W159" s="4">
        <v>0</v>
      </c>
      <c r="X159" s="4">
        <v>1</v>
      </c>
      <c r="Y159" s="4">
        <v>1</v>
      </c>
      <c r="Z159" s="4">
        <v>1</v>
      </c>
      <c r="AA159" s="67">
        <v>1</v>
      </c>
      <c r="AB159" s="67">
        <v>1</v>
      </c>
      <c r="AC159" s="67">
        <v>1</v>
      </c>
      <c r="AD159" s="67">
        <v>1</v>
      </c>
      <c r="AE159" s="69">
        <v>1</v>
      </c>
      <c r="AF159" s="69">
        <v>1</v>
      </c>
      <c r="AG159" s="69">
        <v>1</v>
      </c>
      <c r="AH159" s="69">
        <v>1</v>
      </c>
      <c r="AI159" s="69">
        <v>1</v>
      </c>
      <c r="AJ159" s="69">
        <v>1</v>
      </c>
      <c r="AK159" s="69">
        <v>1</v>
      </c>
      <c r="AL159" s="69">
        <v>1</v>
      </c>
      <c r="AM159" s="69">
        <v>1</v>
      </c>
      <c r="AN159" s="69">
        <v>1</v>
      </c>
      <c r="AO159" s="69">
        <v>1</v>
      </c>
      <c r="AP159" s="69">
        <v>1</v>
      </c>
      <c r="AQ159" s="69">
        <v>1</v>
      </c>
      <c r="AR159" s="4">
        <v>0</v>
      </c>
      <c r="AS159" s="4">
        <v>0</v>
      </c>
      <c r="AT159" s="4">
        <v>0</v>
      </c>
      <c r="AU159" s="4">
        <v>0</v>
      </c>
      <c r="AV159" s="4">
        <v>0</v>
      </c>
      <c r="AW159" s="4">
        <v>0</v>
      </c>
      <c r="AX159" s="4">
        <v>0</v>
      </c>
      <c r="AY159" s="4">
        <v>0</v>
      </c>
      <c r="AZ159" s="4">
        <v>0</v>
      </c>
      <c r="BA159" s="4">
        <v>0</v>
      </c>
      <c r="BB159" s="4">
        <v>1</v>
      </c>
      <c r="BC159" s="11"/>
    </row>
    <row r="160" spans="1:55" x14ac:dyDescent="0.2">
      <c r="A160" s="11" t="s">
        <v>543</v>
      </c>
      <c r="B160" s="12">
        <v>14.1</v>
      </c>
      <c r="C160" s="18">
        <v>21.4</v>
      </c>
      <c r="D160" s="18">
        <f t="shared" si="10"/>
        <v>17.75</v>
      </c>
      <c r="E160" s="18"/>
      <c r="F160" s="18"/>
      <c r="G160" s="18"/>
      <c r="H160" s="248" t="s">
        <v>75</v>
      </c>
      <c r="I160" s="248" t="s">
        <v>75</v>
      </c>
      <c r="J160" s="18"/>
      <c r="K160" s="171" t="s">
        <v>486</v>
      </c>
      <c r="L160" s="12" t="s">
        <v>75</v>
      </c>
      <c r="M160" s="331" t="s">
        <v>75</v>
      </c>
      <c r="N160" s="14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0</v>
      </c>
      <c r="U160" s="14">
        <v>0</v>
      </c>
      <c r="V160" s="14">
        <v>0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4">
        <v>0</v>
      </c>
      <c r="AD160" s="14">
        <v>0</v>
      </c>
      <c r="AE160" s="14">
        <v>0</v>
      </c>
      <c r="AF160" s="14">
        <v>0</v>
      </c>
      <c r="AG160" s="14">
        <v>0</v>
      </c>
      <c r="AH160" s="14">
        <v>0</v>
      </c>
      <c r="AI160" s="14">
        <v>0</v>
      </c>
      <c r="AJ160" s="14">
        <v>0</v>
      </c>
      <c r="AK160" s="14">
        <v>0</v>
      </c>
      <c r="AL160" s="14">
        <v>0</v>
      </c>
      <c r="AM160" s="14">
        <v>0</v>
      </c>
      <c r="AN160" s="14">
        <v>0</v>
      </c>
      <c r="AO160" s="14">
        <v>0</v>
      </c>
      <c r="AP160" s="14">
        <v>0</v>
      </c>
      <c r="AQ160" s="14">
        <v>0</v>
      </c>
      <c r="AR160" s="14">
        <v>0</v>
      </c>
      <c r="AS160" s="14">
        <v>0</v>
      </c>
      <c r="AT160" s="14">
        <v>0</v>
      </c>
      <c r="AU160" s="14">
        <v>0</v>
      </c>
      <c r="AV160" s="14">
        <v>0</v>
      </c>
      <c r="AW160" s="14">
        <v>0</v>
      </c>
      <c r="AX160" s="14">
        <v>0</v>
      </c>
      <c r="AY160" s="14">
        <v>0</v>
      </c>
      <c r="AZ160" s="14">
        <v>0</v>
      </c>
      <c r="BA160" s="14">
        <v>0</v>
      </c>
      <c r="BB160" s="14">
        <v>1</v>
      </c>
      <c r="BC160" s="11" t="s">
        <v>544</v>
      </c>
    </row>
    <row r="161" spans="1:55" x14ac:dyDescent="0.2">
      <c r="A161" s="90" t="s">
        <v>241</v>
      </c>
      <c r="B161" s="92">
        <v>12.4</v>
      </c>
      <c r="C161" s="5">
        <v>22.2</v>
      </c>
      <c r="D161" s="5">
        <f t="shared" si="10"/>
        <v>17.3</v>
      </c>
      <c r="E161" s="109">
        <f>MAX(AU$220:AU$223)</f>
        <v>6.6899999999999995</v>
      </c>
      <c r="F161" s="109">
        <f>B161-E161</f>
        <v>5.7100000000000009</v>
      </c>
      <c r="G161" s="109">
        <f>E161-H161</f>
        <v>0.6899999999999995</v>
      </c>
      <c r="H161" s="354">
        <v>6</v>
      </c>
      <c r="I161" s="244">
        <v>21.1</v>
      </c>
      <c r="J161" s="223" t="s">
        <v>534</v>
      </c>
      <c r="K161" s="180" t="s">
        <v>485</v>
      </c>
      <c r="L161" s="11">
        <v>400</v>
      </c>
      <c r="M161" s="3">
        <v>2400</v>
      </c>
      <c r="N161" s="4">
        <v>0</v>
      </c>
      <c r="O161" s="4">
        <v>0</v>
      </c>
      <c r="P161" s="4">
        <v>0</v>
      </c>
      <c r="Q161" s="4">
        <v>0</v>
      </c>
      <c r="R161" s="4">
        <v>0</v>
      </c>
      <c r="S161" s="4">
        <v>0</v>
      </c>
      <c r="T161" s="4">
        <v>1</v>
      </c>
      <c r="U161" s="4">
        <v>1</v>
      </c>
      <c r="V161" s="4">
        <v>1</v>
      </c>
      <c r="W161" s="4">
        <v>1</v>
      </c>
      <c r="X161" s="4">
        <v>1</v>
      </c>
      <c r="Y161" s="4">
        <v>1</v>
      </c>
      <c r="Z161" s="4">
        <v>1</v>
      </c>
      <c r="AA161" s="4">
        <v>1</v>
      </c>
      <c r="AB161" s="4">
        <v>1</v>
      </c>
      <c r="AC161" s="4">
        <v>1</v>
      </c>
      <c r="AD161" s="67">
        <v>1</v>
      </c>
      <c r="AE161" s="67">
        <v>1</v>
      </c>
      <c r="AF161" s="67">
        <v>1</v>
      </c>
      <c r="AG161" s="67">
        <v>1</v>
      </c>
      <c r="AH161" s="69">
        <v>1</v>
      </c>
      <c r="AI161" s="69">
        <v>1</v>
      </c>
      <c r="AJ161" s="69">
        <v>1</v>
      </c>
      <c r="AK161" s="69">
        <v>1</v>
      </c>
      <c r="AL161" s="69">
        <v>1</v>
      </c>
      <c r="AM161" s="69">
        <v>1</v>
      </c>
      <c r="AN161" s="69">
        <v>1</v>
      </c>
      <c r="AO161" s="69">
        <v>1</v>
      </c>
      <c r="AP161" s="69">
        <v>1</v>
      </c>
      <c r="AQ161" s="69">
        <v>1</v>
      </c>
      <c r="AR161" s="355">
        <v>1</v>
      </c>
      <c r="AS161" s="355">
        <v>1</v>
      </c>
      <c r="AT161" s="355">
        <v>1</v>
      </c>
      <c r="AU161" s="355">
        <v>1</v>
      </c>
      <c r="AV161" s="4">
        <v>0</v>
      </c>
      <c r="AW161" s="4">
        <v>0</v>
      </c>
      <c r="AX161" s="4">
        <v>0</v>
      </c>
      <c r="AY161" s="4">
        <v>0</v>
      </c>
      <c r="AZ161" s="4">
        <v>0</v>
      </c>
      <c r="BA161" s="4">
        <v>0</v>
      </c>
      <c r="BB161" s="4">
        <v>1</v>
      </c>
      <c r="BC161" s="11" t="s">
        <v>228</v>
      </c>
    </row>
    <row r="162" spans="1:55" x14ac:dyDescent="0.2">
      <c r="A162" s="90" t="s">
        <v>242</v>
      </c>
      <c r="B162" s="92">
        <v>7.6</v>
      </c>
      <c r="C162" s="5">
        <v>19</v>
      </c>
      <c r="D162" s="5">
        <f t="shared" si="10"/>
        <v>13.3</v>
      </c>
      <c r="E162" s="109">
        <f>MAX(AV$220:AV$223)</f>
        <v>6.1899999999999995</v>
      </c>
      <c r="F162" s="109">
        <f>B162-E162</f>
        <v>1.4100000000000001</v>
      </c>
      <c r="G162" s="109">
        <f>E162-H162</f>
        <v>2.1899999999999995</v>
      </c>
      <c r="H162" s="250">
        <v>4</v>
      </c>
      <c r="I162" s="327">
        <v>24.8</v>
      </c>
      <c r="J162" s="223" t="s">
        <v>500</v>
      </c>
      <c r="K162" s="180" t="s">
        <v>486</v>
      </c>
      <c r="L162" s="11">
        <v>500</v>
      </c>
      <c r="M162" s="3">
        <v>2500</v>
      </c>
      <c r="N162" s="4">
        <v>0</v>
      </c>
      <c r="O162" s="4">
        <v>0</v>
      </c>
      <c r="P162" s="4">
        <v>0</v>
      </c>
      <c r="Q162" s="4">
        <v>0</v>
      </c>
      <c r="R162" s="4">
        <v>0</v>
      </c>
      <c r="S162" s="4">
        <v>0</v>
      </c>
      <c r="T162" s="4">
        <v>0</v>
      </c>
      <c r="U162" s="4">
        <v>0</v>
      </c>
      <c r="V162" s="4">
        <v>1</v>
      </c>
      <c r="W162" s="4">
        <v>1</v>
      </c>
      <c r="X162" s="4">
        <v>1</v>
      </c>
      <c r="Y162" s="4">
        <v>1</v>
      </c>
      <c r="Z162" s="4">
        <v>1</v>
      </c>
      <c r="AA162" s="4">
        <v>1</v>
      </c>
      <c r="AB162" s="4">
        <v>1</v>
      </c>
      <c r="AC162" s="4">
        <v>1</v>
      </c>
      <c r="AD162" s="4">
        <v>1</v>
      </c>
      <c r="AE162" s="4">
        <v>1</v>
      </c>
      <c r="AF162" s="4">
        <v>1</v>
      </c>
      <c r="AG162" s="4">
        <v>1</v>
      </c>
      <c r="AH162" s="4">
        <v>1</v>
      </c>
      <c r="AI162" s="4">
        <v>1</v>
      </c>
      <c r="AJ162" s="4">
        <v>1</v>
      </c>
      <c r="AK162" s="4">
        <v>1</v>
      </c>
      <c r="AL162" s="4">
        <v>1</v>
      </c>
      <c r="AM162" s="4">
        <v>1</v>
      </c>
      <c r="AN162" s="4">
        <v>1</v>
      </c>
      <c r="AO162" s="4">
        <v>1</v>
      </c>
      <c r="AP162" s="4">
        <v>1</v>
      </c>
      <c r="AQ162" s="4">
        <v>1</v>
      </c>
      <c r="AR162" s="67">
        <v>1</v>
      </c>
      <c r="AS162" s="67">
        <v>1</v>
      </c>
      <c r="AT162" s="67">
        <v>1</v>
      </c>
      <c r="AU162" s="67">
        <v>1</v>
      </c>
      <c r="AV162" s="69">
        <v>1</v>
      </c>
      <c r="AW162" s="4">
        <v>0</v>
      </c>
      <c r="AX162" s="4">
        <v>0</v>
      </c>
      <c r="AY162" s="4">
        <v>0</v>
      </c>
      <c r="AZ162" s="4">
        <v>0</v>
      </c>
      <c r="BA162" s="4">
        <v>0</v>
      </c>
      <c r="BB162" s="4">
        <v>1</v>
      </c>
      <c r="BC162" s="11"/>
    </row>
    <row r="163" spans="1:55" x14ac:dyDescent="0.2">
      <c r="A163" s="11" t="s">
        <v>243</v>
      </c>
      <c r="B163" s="12">
        <v>6.6</v>
      </c>
      <c r="C163" s="5">
        <v>21.3</v>
      </c>
      <c r="D163" s="5">
        <f t="shared" si="10"/>
        <v>13.95</v>
      </c>
      <c r="E163" s="5"/>
      <c r="F163" s="5"/>
      <c r="G163" s="5"/>
      <c r="H163" s="327">
        <v>-5.8</v>
      </c>
      <c r="I163" s="244">
        <v>24.2</v>
      </c>
      <c r="J163" s="5" t="s">
        <v>502</v>
      </c>
      <c r="K163" s="169" t="s">
        <v>485</v>
      </c>
      <c r="L163" s="11">
        <v>500</v>
      </c>
      <c r="M163" s="3">
        <v>2100</v>
      </c>
      <c r="N163" s="4">
        <v>0</v>
      </c>
      <c r="O163" s="4">
        <v>0</v>
      </c>
      <c r="P163" s="4">
        <v>0</v>
      </c>
      <c r="Q163" s="4">
        <v>0</v>
      </c>
      <c r="R163" s="4">
        <v>0</v>
      </c>
      <c r="S163" s="4">
        <v>0</v>
      </c>
      <c r="T163" s="4">
        <v>0</v>
      </c>
      <c r="U163" s="4">
        <v>0</v>
      </c>
      <c r="V163" s="4">
        <v>1</v>
      </c>
      <c r="W163" s="4">
        <v>1</v>
      </c>
      <c r="X163" s="4">
        <v>1</v>
      </c>
      <c r="Y163" s="4">
        <v>1</v>
      </c>
      <c r="Z163" s="4">
        <v>1</v>
      </c>
      <c r="AA163" s="4">
        <v>1</v>
      </c>
      <c r="AB163" s="4">
        <v>1</v>
      </c>
      <c r="AC163" s="4">
        <v>1</v>
      </c>
      <c r="AD163" s="4">
        <v>1</v>
      </c>
      <c r="AE163" s="4">
        <v>1</v>
      </c>
      <c r="AF163" s="4">
        <v>1</v>
      </c>
      <c r="AG163" s="4">
        <v>1</v>
      </c>
      <c r="AH163" s="4">
        <v>1</v>
      </c>
      <c r="AI163" s="4">
        <v>1</v>
      </c>
      <c r="AJ163" s="4">
        <v>1</v>
      </c>
      <c r="AK163" s="4">
        <v>1</v>
      </c>
      <c r="AL163" s="4">
        <v>1</v>
      </c>
      <c r="AM163" s="4">
        <v>1</v>
      </c>
      <c r="AN163" s="4">
        <v>1</v>
      </c>
      <c r="AO163" s="4">
        <v>1</v>
      </c>
      <c r="AP163" s="4">
        <v>1</v>
      </c>
      <c r="AQ163" s="4">
        <v>1</v>
      </c>
      <c r="AR163" s="4">
        <v>1</v>
      </c>
      <c r="AS163" s="4">
        <v>0</v>
      </c>
      <c r="AT163" s="4">
        <v>0</v>
      </c>
      <c r="AU163" s="4">
        <v>0</v>
      </c>
      <c r="AV163" s="4">
        <v>0</v>
      </c>
      <c r="AW163" s="4">
        <v>0</v>
      </c>
      <c r="AX163" s="4">
        <v>0</v>
      </c>
      <c r="AY163" s="4">
        <v>0</v>
      </c>
      <c r="AZ163" s="4">
        <v>0</v>
      </c>
      <c r="BA163" s="4">
        <v>0</v>
      </c>
      <c r="BB163" s="4">
        <v>1</v>
      </c>
      <c r="BC163" s="11"/>
    </row>
    <row r="164" spans="1:55" x14ac:dyDescent="0.2">
      <c r="A164" s="11" t="s">
        <v>244</v>
      </c>
      <c r="B164" s="12">
        <v>0</v>
      </c>
      <c r="C164" s="5">
        <v>27</v>
      </c>
      <c r="D164" s="5">
        <f t="shared" si="10"/>
        <v>13.5</v>
      </c>
      <c r="E164" s="5"/>
      <c r="F164" s="5"/>
      <c r="G164" s="5"/>
      <c r="H164" s="327">
        <v>-5.8</v>
      </c>
      <c r="I164" s="327">
        <v>27.2</v>
      </c>
      <c r="J164" s="5" t="s">
        <v>502</v>
      </c>
      <c r="K164" s="169" t="s">
        <v>486</v>
      </c>
      <c r="L164" s="11">
        <v>500</v>
      </c>
      <c r="M164" s="3">
        <v>1800</v>
      </c>
      <c r="N164" s="4">
        <v>0</v>
      </c>
      <c r="O164" s="4">
        <v>0</v>
      </c>
      <c r="P164" s="4">
        <v>0</v>
      </c>
      <c r="Q164" s="4">
        <v>0</v>
      </c>
      <c r="R164" s="4">
        <v>0</v>
      </c>
      <c r="S164" s="4">
        <v>0</v>
      </c>
      <c r="T164" s="4">
        <v>0</v>
      </c>
      <c r="U164" s="4">
        <v>0</v>
      </c>
      <c r="V164" s="4">
        <v>1</v>
      </c>
      <c r="W164" s="4">
        <v>1</v>
      </c>
      <c r="X164" s="4">
        <v>1</v>
      </c>
      <c r="Y164" s="4">
        <v>1</v>
      </c>
      <c r="Z164" s="4">
        <v>1</v>
      </c>
      <c r="AA164" s="4">
        <v>1</v>
      </c>
      <c r="AB164" s="4">
        <v>1</v>
      </c>
      <c r="AC164" s="4">
        <v>1</v>
      </c>
      <c r="AD164" s="4">
        <v>1</v>
      </c>
      <c r="AE164" s="4">
        <v>1</v>
      </c>
      <c r="AF164" s="4">
        <v>1</v>
      </c>
      <c r="AG164" s="4">
        <v>1</v>
      </c>
      <c r="AH164" s="4">
        <v>1</v>
      </c>
      <c r="AI164" s="4">
        <v>1</v>
      </c>
      <c r="AJ164" s="4">
        <v>1</v>
      </c>
      <c r="AK164" s="4">
        <v>1</v>
      </c>
      <c r="AL164" s="4">
        <v>1</v>
      </c>
      <c r="AM164" s="4">
        <v>1</v>
      </c>
      <c r="AN164" s="4">
        <v>1</v>
      </c>
      <c r="AO164" s="4">
        <v>0</v>
      </c>
      <c r="AP164" s="4">
        <v>0</v>
      </c>
      <c r="AQ164" s="4">
        <v>0</v>
      </c>
      <c r="AR164" s="4">
        <v>0</v>
      </c>
      <c r="AS164" s="4">
        <v>0</v>
      </c>
      <c r="AT164" s="4">
        <v>0</v>
      </c>
      <c r="AU164" s="4">
        <v>0</v>
      </c>
      <c r="AV164" s="4">
        <v>0</v>
      </c>
      <c r="AW164" s="4">
        <v>0</v>
      </c>
      <c r="AX164" s="4">
        <v>0</v>
      </c>
      <c r="AY164" s="4">
        <v>0</v>
      </c>
      <c r="AZ164" s="4">
        <v>0</v>
      </c>
      <c r="BA164" s="4">
        <v>0</v>
      </c>
      <c r="BB164" s="4">
        <v>1</v>
      </c>
      <c r="BC164" s="11"/>
    </row>
    <row r="165" spans="1:55" x14ac:dyDescent="0.2">
      <c r="A165" s="21" t="s">
        <v>285</v>
      </c>
      <c r="B165" s="22" t="s">
        <v>75</v>
      </c>
      <c r="C165" s="23" t="s">
        <v>75</v>
      </c>
      <c r="D165" s="23"/>
      <c r="E165" s="256" t="s">
        <v>507</v>
      </c>
      <c r="F165" s="256" t="s">
        <v>507</v>
      </c>
      <c r="G165" s="256"/>
      <c r="H165" s="257" t="s">
        <v>507</v>
      </c>
      <c r="I165" s="257" t="s">
        <v>507</v>
      </c>
      <c r="J165" s="256" t="s">
        <v>507</v>
      </c>
      <c r="K165" s="256" t="s">
        <v>507</v>
      </c>
      <c r="L165" s="21">
        <v>300</v>
      </c>
      <c r="M165" s="24">
        <v>1800</v>
      </c>
      <c r="N165" s="25">
        <v>0</v>
      </c>
      <c r="O165" s="25">
        <v>0</v>
      </c>
      <c r="P165" s="25">
        <v>0</v>
      </c>
      <c r="Q165" s="25">
        <v>0</v>
      </c>
      <c r="R165" s="25">
        <v>1</v>
      </c>
      <c r="S165" s="25">
        <v>1</v>
      </c>
      <c r="T165" s="25">
        <v>1</v>
      </c>
      <c r="U165" s="25">
        <v>1</v>
      </c>
      <c r="V165" s="25">
        <v>1</v>
      </c>
      <c r="W165" s="25">
        <v>1</v>
      </c>
      <c r="X165" s="25">
        <v>1</v>
      </c>
      <c r="Y165" s="25">
        <v>1</v>
      </c>
      <c r="Z165" s="25">
        <v>1</v>
      </c>
      <c r="AA165" s="25">
        <v>1</v>
      </c>
      <c r="AB165" s="25">
        <v>1</v>
      </c>
      <c r="AC165" s="25">
        <v>1</v>
      </c>
      <c r="AD165" s="25">
        <v>1</v>
      </c>
      <c r="AE165" s="25">
        <v>1</v>
      </c>
      <c r="AF165" s="25">
        <v>1</v>
      </c>
      <c r="AG165" s="25">
        <v>1</v>
      </c>
      <c r="AH165" s="25">
        <v>1</v>
      </c>
      <c r="AI165" s="25">
        <v>1</v>
      </c>
      <c r="AJ165" s="25">
        <v>1</v>
      </c>
      <c r="AK165" s="25">
        <v>1</v>
      </c>
      <c r="AL165" s="25">
        <v>1</v>
      </c>
      <c r="AM165" s="25">
        <v>1</v>
      </c>
      <c r="AN165" s="25">
        <v>1</v>
      </c>
      <c r="AO165" s="25">
        <v>0</v>
      </c>
      <c r="AP165" s="25">
        <v>0</v>
      </c>
      <c r="AQ165" s="25">
        <v>0</v>
      </c>
      <c r="AR165" s="25">
        <v>0</v>
      </c>
      <c r="AS165" s="25">
        <v>0</v>
      </c>
      <c r="AT165" s="25">
        <v>0</v>
      </c>
      <c r="AU165" s="25">
        <v>0</v>
      </c>
      <c r="AV165" s="25">
        <v>0</v>
      </c>
      <c r="AW165" s="25">
        <v>0</v>
      </c>
      <c r="AX165" s="25">
        <v>0</v>
      </c>
      <c r="AY165" s="25">
        <v>0</v>
      </c>
      <c r="AZ165" s="25">
        <v>0</v>
      </c>
      <c r="BA165" s="25">
        <v>0</v>
      </c>
      <c r="BB165" s="25">
        <v>1</v>
      </c>
      <c r="BC165" s="21" t="s">
        <v>128</v>
      </c>
    </row>
    <row r="166" spans="1:55" x14ac:dyDescent="0.2">
      <c r="A166" s="11" t="s">
        <v>245</v>
      </c>
      <c r="B166" s="12">
        <v>3.4</v>
      </c>
      <c r="C166" s="5">
        <v>24.9</v>
      </c>
      <c r="D166" s="5">
        <f>(B166+C166)/2</f>
        <v>14.149999999999999</v>
      </c>
      <c r="E166" s="5"/>
      <c r="F166" s="5"/>
      <c r="G166" s="5"/>
      <c r="H166" s="244">
        <v>-2.2999999999999998</v>
      </c>
      <c r="I166" s="327">
        <v>24.8</v>
      </c>
      <c r="J166" s="5" t="s">
        <v>541</v>
      </c>
      <c r="K166" s="169" t="s">
        <v>486</v>
      </c>
      <c r="L166" s="11">
        <v>250</v>
      </c>
      <c r="M166" s="3">
        <v>2400</v>
      </c>
      <c r="N166" s="4">
        <v>0</v>
      </c>
      <c r="O166" s="4">
        <v>0</v>
      </c>
      <c r="P166" s="4">
        <v>1</v>
      </c>
      <c r="Q166" s="4">
        <v>1</v>
      </c>
      <c r="R166" s="4">
        <v>1</v>
      </c>
      <c r="S166" s="4">
        <v>1</v>
      </c>
      <c r="T166" s="4">
        <v>1</v>
      </c>
      <c r="U166" s="4">
        <v>1</v>
      </c>
      <c r="V166" s="4">
        <v>1</v>
      </c>
      <c r="W166" s="4">
        <v>1</v>
      </c>
      <c r="X166" s="4">
        <v>1</v>
      </c>
      <c r="Y166" s="4">
        <v>1</v>
      </c>
      <c r="Z166" s="4">
        <v>1</v>
      </c>
      <c r="AA166" s="4">
        <v>1</v>
      </c>
      <c r="AB166" s="4">
        <v>1</v>
      </c>
      <c r="AC166" s="4">
        <v>1</v>
      </c>
      <c r="AD166" s="4">
        <v>1</v>
      </c>
      <c r="AE166" s="4">
        <v>1</v>
      </c>
      <c r="AF166" s="4">
        <v>1</v>
      </c>
      <c r="AG166" s="4">
        <v>1</v>
      </c>
      <c r="AH166" s="4">
        <v>1</v>
      </c>
      <c r="AI166" s="4">
        <v>1</v>
      </c>
      <c r="AJ166" s="4">
        <v>1</v>
      </c>
      <c r="AK166" s="4">
        <v>1</v>
      </c>
      <c r="AL166" s="4">
        <v>1</v>
      </c>
      <c r="AM166" s="4">
        <v>1</v>
      </c>
      <c r="AN166" s="4">
        <v>1</v>
      </c>
      <c r="AO166" s="4">
        <v>1</v>
      </c>
      <c r="AP166" s="4">
        <v>1</v>
      </c>
      <c r="AQ166" s="4">
        <v>1</v>
      </c>
      <c r="AR166" s="4">
        <v>1</v>
      </c>
      <c r="AS166" s="4">
        <v>1</v>
      </c>
      <c r="AT166" s="4">
        <v>1</v>
      </c>
      <c r="AU166" s="4">
        <v>1</v>
      </c>
      <c r="AV166" s="4">
        <v>0</v>
      </c>
      <c r="AW166" s="4">
        <v>0</v>
      </c>
      <c r="AX166" s="4">
        <v>0</v>
      </c>
      <c r="AY166" s="4">
        <v>0</v>
      </c>
      <c r="AZ166" s="4">
        <v>0</v>
      </c>
      <c r="BA166" s="4">
        <v>0</v>
      </c>
      <c r="BB166" s="4">
        <v>1</v>
      </c>
      <c r="BC166" s="11"/>
    </row>
    <row r="167" spans="1:55" x14ac:dyDescent="0.2">
      <c r="A167" s="21" t="s">
        <v>284</v>
      </c>
      <c r="B167" s="22" t="s">
        <v>75</v>
      </c>
      <c r="C167" s="23" t="s">
        <v>75</v>
      </c>
      <c r="D167" s="23"/>
      <c r="E167" s="256" t="s">
        <v>507</v>
      </c>
      <c r="F167" s="256" t="s">
        <v>507</v>
      </c>
      <c r="G167" s="256"/>
      <c r="H167" s="257" t="s">
        <v>507</v>
      </c>
      <c r="I167" s="257" t="s">
        <v>507</v>
      </c>
      <c r="J167" s="256" t="s">
        <v>507</v>
      </c>
      <c r="K167" s="256" t="s">
        <v>507</v>
      </c>
      <c r="L167" s="21">
        <v>700</v>
      </c>
      <c r="M167" s="24">
        <v>3000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>
        <v>0</v>
      </c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1</v>
      </c>
      <c r="AA167" s="25">
        <v>1</v>
      </c>
      <c r="AB167" s="25">
        <v>1</v>
      </c>
      <c r="AC167" s="25">
        <v>1</v>
      </c>
      <c r="AD167" s="25">
        <v>1</v>
      </c>
      <c r="AE167" s="25">
        <v>1</v>
      </c>
      <c r="AF167" s="25">
        <v>1</v>
      </c>
      <c r="AG167" s="25">
        <v>1</v>
      </c>
      <c r="AH167" s="25">
        <v>1</v>
      </c>
      <c r="AI167" s="25">
        <v>1</v>
      </c>
      <c r="AJ167" s="25">
        <v>1</v>
      </c>
      <c r="AK167" s="25">
        <v>1</v>
      </c>
      <c r="AL167" s="25">
        <v>1</v>
      </c>
      <c r="AM167" s="25">
        <v>1</v>
      </c>
      <c r="AN167" s="25">
        <v>1</v>
      </c>
      <c r="AO167" s="25">
        <v>1</v>
      </c>
      <c r="AP167" s="25">
        <v>1</v>
      </c>
      <c r="AQ167" s="25">
        <v>1</v>
      </c>
      <c r="AR167" s="25">
        <v>1</v>
      </c>
      <c r="AS167" s="25">
        <v>1</v>
      </c>
      <c r="AT167" s="25">
        <v>1</v>
      </c>
      <c r="AU167" s="25">
        <v>1</v>
      </c>
      <c r="AV167" s="25">
        <v>1</v>
      </c>
      <c r="AW167" s="25">
        <v>1</v>
      </c>
      <c r="AX167" s="25">
        <v>1</v>
      </c>
      <c r="AY167" s="25">
        <v>1</v>
      </c>
      <c r="AZ167" s="25">
        <v>1</v>
      </c>
      <c r="BA167" s="25">
        <v>0</v>
      </c>
      <c r="BB167" s="25">
        <v>1</v>
      </c>
      <c r="BC167" s="21" t="s">
        <v>129</v>
      </c>
    </row>
    <row r="168" spans="1:55" x14ac:dyDescent="0.2">
      <c r="A168" s="11" t="s">
        <v>246</v>
      </c>
      <c r="B168" s="12">
        <v>-12</v>
      </c>
      <c r="C168" s="5">
        <v>21.7</v>
      </c>
      <c r="D168" s="5">
        <f>(B168+C168)/2</f>
        <v>4.8499999999999996</v>
      </c>
      <c r="E168" s="5"/>
      <c r="F168" s="5"/>
      <c r="G168" s="5"/>
      <c r="H168" s="327">
        <v>-5.8</v>
      </c>
      <c r="I168" s="327">
        <v>24.8</v>
      </c>
      <c r="J168" s="5" t="s">
        <v>500</v>
      </c>
      <c r="K168" s="169" t="s">
        <v>486</v>
      </c>
      <c r="L168" s="11">
        <v>200</v>
      </c>
      <c r="M168" s="3">
        <v>2800</v>
      </c>
      <c r="N168" s="4">
        <v>1</v>
      </c>
      <c r="O168" s="4">
        <v>1</v>
      </c>
      <c r="P168" s="4">
        <v>1</v>
      </c>
      <c r="Q168" s="4">
        <v>1</v>
      </c>
      <c r="R168" s="4">
        <v>1</v>
      </c>
      <c r="S168" s="4">
        <v>1</v>
      </c>
      <c r="T168" s="4">
        <v>1</v>
      </c>
      <c r="U168" s="4">
        <v>1</v>
      </c>
      <c r="V168" s="4">
        <v>1</v>
      </c>
      <c r="W168" s="4">
        <v>1</v>
      </c>
      <c r="X168" s="4">
        <v>1</v>
      </c>
      <c r="Y168" s="4">
        <v>1</v>
      </c>
      <c r="Z168" s="4">
        <v>1</v>
      </c>
      <c r="AA168" s="4">
        <v>1</v>
      </c>
      <c r="AB168" s="4">
        <v>1</v>
      </c>
      <c r="AC168" s="4">
        <v>1</v>
      </c>
      <c r="AD168" s="4">
        <v>1</v>
      </c>
      <c r="AE168" s="4">
        <v>1</v>
      </c>
      <c r="AF168" s="4">
        <v>1</v>
      </c>
      <c r="AG168" s="4">
        <v>1</v>
      </c>
      <c r="AH168" s="4">
        <v>1</v>
      </c>
      <c r="AI168" s="4">
        <v>1</v>
      </c>
      <c r="AJ168" s="4">
        <v>1</v>
      </c>
      <c r="AK168" s="4">
        <v>1</v>
      </c>
      <c r="AL168" s="4">
        <v>1</v>
      </c>
      <c r="AM168" s="4">
        <v>1</v>
      </c>
      <c r="AN168" s="4">
        <v>1</v>
      </c>
      <c r="AO168" s="4">
        <v>1</v>
      </c>
      <c r="AP168" s="4">
        <v>1</v>
      </c>
      <c r="AQ168" s="4">
        <v>1</v>
      </c>
      <c r="AR168" s="4">
        <v>1</v>
      </c>
      <c r="AS168" s="4">
        <v>1</v>
      </c>
      <c r="AT168" s="4">
        <v>1</v>
      </c>
      <c r="AU168" s="4">
        <v>1</v>
      </c>
      <c r="AV168" s="4">
        <v>1</v>
      </c>
      <c r="AW168" s="4">
        <v>1</v>
      </c>
      <c r="AX168" s="4">
        <v>1</v>
      </c>
      <c r="AY168" s="4">
        <v>1</v>
      </c>
      <c r="AZ168" s="4">
        <v>0</v>
      </c>
      <c r="BA168" s="4">
        <v>0</v>
      </c>
      <c r="BB168" s="4">
        <v>1</v>
      </c>
      <c r="BC168" s="11" t="s">
        <v>247</v>
      </c>
    </row>
    <row r="169" spans="1:55" x14ac:dyDescent="0.2">
      <c r="A169" s="21" t="s">
        <v>286</v>
      </c>
      <c r="B169" s="22" t="s">
        <v>75</v>
      </c>
      <c r="C169" s="23" t="s">
        <v>75</v>
      </c>
      <c r="D169" s="23"/>
      <c r="E169" s="256" t="s">
        <v>507</v>
      </c>
      <c r="F169" s="256" t="s">
        <v>507</v>
      </c>
      <c r="G169" s="256"/>
      <c r="H169" s="257" t="s">
        <v>507</v>
      </c>
      <c r="I169" s="257" t="s">
        <v>507</v>
      </c>
      <c r="J169" s="256" t="s">
        <v>507</v>
      </c>
      <c r="K169" s="256" t="s">
        <v>507</v>
      </c>
      <c r="L169" s="21">
        <v>300</v>
      </c>
      <c r="M169" s="24">
        <v>2700</v>
      </c>
      <c r="N169" s="25">
        <v>0</v>
      </c>
      <c r="O169" s="25">
        <v>0</v>
      </c>
      <c r="P169" s="25">
        <v>0</v>
      </c>
      <c r="Q169" s="25">
        <v>0</v>
      </c>
      <c r="R169" s="25">
        <v>1</v>
      </c>
      <c r="S169" s="25">
        <v>1</v>
      </c>
      <c r="T169" s="25">
        <v>1</v>
      </c>
      <c r="U169" s="25">
        <v>1</v>
      </c>
      <c r="V169" s="25">
        <v>1</v>
      </c>
      <c r="W169" s="25">
        <v>1</v>
      </c>
      <c r="X169" s="25">
        <v>1</v>
      </c>
      <c r="Y169" s="25">
        <v>1</v>
      </c>
      <c r="Z169" s="25">
        <v>1</v>
      </c>
      <c r="AA169" s="25">
        <v>1</v>
      </c>
      <c r="AB169" s="25">
        <v>1</v>
      </c>
      <c r="AC169" s="25">
        <v>1</v>
      </c>
      <c r="AD169" s="25">
        <v>1</v>
      </c>
      <c r="AE169" s="25">
        <v>1</v>
      </c>
      <c r="AF169" s="25">
        <v>1</v>
      </c>
      <c r="AG169" s="25">
        <v>1</v>
      </c>
      <c r="AH169" s="25">
        <v>1</v>
      </c>
      <c r="AI169" s="25">
        <v>1</v>
      </c>
      <c r="AJ169" s="25">
        <v>1</v>
      </c>
      <c r="AK169" s="25">
        <v>1</v>
      </c>
      <c r="AL169" s="25">
        <v>1</v>
      </c>
      <c r="AM169" s="25">
        <v>1</v>
      </c>
      <c r="AN169" s="25">
        <v>1</v>
      </c>
      <c r="AO169" s="25">
        <v>1</v>
      </c>
      <c r="AP169" s="25">
        <v>1</v>
      </c>
      <c r="AQ169" s="25">
        <v>1</v>
      </c>
      <c r="AR169" s="25">
        <v>1</v>
      </c>
      <c r="AS169" s="25">
        <v>1</v>
      </c>
      <c r="AT169" s="25">
        <v>1</v>
      </c>
      <c r="AU169" s="25">
        <v>1</v>
      </c>
      <c r="AV169" s="25">
        <v>1</v>
      </c>
      <c r="AW169" s="25">
        <v>1</v>
      </c>
      <c r="AX169" s="25">
        <v>1</v>
      </c>
      <c r="AY169" s="25">
        <v>0</v>
      </c>
      <c r="AZ169" s="25">
        <v>0</v>
      </c>
      <c r="BA169" s="25">
        <v>0</v>
      </c>
      <c r="BB169" s="25">
        <v>1</v>
      </c>
      <c r="BC169" s="21" t="s">
        <v>276</v>
      </c>
    </row>
    <row r="170" spans="1:55" x14ac:dyDescent="0.2">
      <c r="A170" s="21" t="s">
        <v>287</v>
      </c>
      <c r="B170" s="22" t="s">
        <v>75</v>
      </c>
      <c r="C170" s="23" t="s">
        <v>75</v>
      </c>
      <c r="D170" s="23"/>
      <c r="E170" s="256" t="s">
        <v>507</v>
      </c>
      <c r="F170" s="256" t="s">
        <v>507</v>
      </c>
      <c r="G170" s="256"/>
      <c r="H170" s="257" t="s">
        <v>507</v>
      </c>
      <c r="I170" s="257" t="s">
        <v>507</v>
      </c>
      <c r="J170" s="256" t="s">
        <v>507</v>
      </c>
      <c r="K170" s="256" t="s">
        <v>507</v>
      </c>
      <c r="L170" s="21">
        <v>500</v>
      </c>
      <c r="M170" s="24">
        <v>2500</v>
      </c>
      <c r="N170" s="25">
        <v>0</v>
      </c>
      <c r="O170" s="25">
        <v>0</v>
      </c>
      <c r="P170" s="25">
        <v>0</v>
      </c>
      <c r="Q170" s="25">
        <v>0</v>
      </c>
      <c r="R170" s="25">
        <v>0</v>
      </c>
      <c r="S170" s="25">
        <v>0</v>
      </c>
      <c r="T170" s="25">
        <v>0</v>
      </c>
      <c r="U170" s="25">
        <v>0</v>
      </c>
      <c r="V170" s="25">
        <v>1</v>
      </c>
      <c r="W170" s="25">
        <v>1</v>
      </c>
      <c r="X170" s="25">
        <v>1</v>
      </c>
      <c r="Y170" s="25">
        <v>1</v>
      </c>
      <c r="Z170" s="25">
        <v>1</v>
      </c>
      <c r="AA170" s="25">
        <v>1</v>
      </c>
      <c r="AB170" s="25">
        <v>1</v>
      </c>
      <c r="AC170" s="25">
        <v>1</v>
      </c>
      <c r="AD170" s="25">
        <v>1</v>
      </c>
      <c r="AE170" s="25">
        <v>1</v>
      </c>
      <c r="AF170" s="25">
        <v>1</v>
      </c>
      <c r="AG170" s="25">
        <v>1</v>
      </c>
      <c r="AH170" s="25">
        <v>1</v>
      </c>
      <c r="AI170" s="25">
        <v>1</v>
      </c>
      <c r="AJ170" s="25">
        <v>1</v>
      </c>
      <c r="AK170" s="25">
        <v>1</v>
      </c>
      <c r="AL170" s="25">
        <v>1</v>
      </c>
      <c r="AM170" s="25">
        <v>1</v>
      </c>
      <c r="AN170" s="25">
        <v>1</v>
      </c>
      <c r="AO170" s="25">
        <v>1</v>
      </c>
      <c r="AP170" s="25">
        <v>1</v>
      </c>
      <c r="AQ170" s="25">
        <v>1</v>
      </c>
      <c r="AR170" s="25">
        <v>1</v>
      </c>
      <c r="AS170" s="25">
        <v>1</v>
      </c>
      <c r="AT170" s="25">
        <v>1</v>
      </c>
      <c r="AU170" s="25">
        <v>1</v>
      </c>
      <c r="AV170" s="25">
        <v>1</v>
      </c>
      <c r="AW170" s="25">
        <v>0</v>
      </c>
      <c r="AX170" s="25">
        <v>0</v>
      </c>
      <c r="AY170" s="25">
        <v>0</v>
      </c>
      <c r="AZ170" s="25">
        <v>0</v>
      </c>
      <c r="BA170" s="25">
        <v>0</v>
      </c>
      <c r="BB170" s="25">
        <v>1</v>
      </c>
      <c r="BC170" s="21"/>
    </row>
    <row r="171" spans="1:55" x14ac:dyDescent="0.2">
      <c r="A171" s="11" t="s">
        <v>248</v>
      </c>
      <c r="B171" s="12">
        <v>10</v>
      </c>
      <c r="C171" s="5">
        <v>27.7</v>
      </c>
      <c r="D171" s="5">
        <f>(B171+C171)/2</f>
        <v>18.850000000000001</v>
      </c>
      <c r="E171" s="5"/>
      <c r="F171" s="5"/>
      <c r="G171" s="5"/>
      <c r="H171" s="244">
        <v>7</v>
      </c>
      <c r="I171" s="327">
        <v>24.8</v>
      </c>
      <c r="J171" s="5" t="s">
        <v>499</v>
      </c>
      <c r="K171" s="169" t="s">
        <v>486</v>
      </c>
      <c r="L171" s="11">
        <v>300</v>
      </c>
      <c r="M171" s="3">
        <v>1800</v>
      </c>
      <c r="N171" s="4">
        <v>0</v>
      </c>
      <c r="O171" s="4">
        <v>0</v>
      </c>
      <c r="P171" s="4">
        <v>0</v>
      </c>
      <c r="Q171" s="4">
        <v>0</v>
      </c>
      <c r="R171" s="4">
        <v>1</v>
      </c>
      <c r="S171" s="4">
        <v>1</v>
      </c>
      <c r="T171" s="4">
        <v>1</v>
      </c>
      <c r="U171" s="4">
        <v>1</v>
      </c>
      <c r="V171" s="4">
        <v>1</v>
      </c>
      <c r="W171" s="4">
        <v>1</v>
      </c>
      <c r="X171" s="4">
        <v>1</v>
      </c>
      <c r="Y171" s="4">
        <v>1</v>
      </c>
      <c r="Z171" s="4">
        <v>1</v>
      </c>
      <c r="AA171" s="4">
        <v>1</v>
      </c>
      <c r="AB171" s="4">
        <v>1</v>
      </c>
      <c r="AC171" s="4">
        <v>1</v>
      </c>
      <c r="AD171" s="4">
        <v>1</v>
      </c>
      <c r="AE171" s="4">
        <v>1</v>
      </c>
      <c r="AF171" s="4">
        <v>1</v>
      </c>
      <c r="AG171" s="4">
        <v>1</v>
      </c>
      <c r="AH171" s="4">
        <v>1</v>
      </c>
      <c r="AI171" s="4">
        <v>1</v>
      </c>
      <c r="AJ171" s="4">
        <v>1</v>
      </c>
      <c r="AK171" s="4">
        <v>1</v>
      </c>
      <c r="AL171" s="4">
        <v>1</v>
      </c>
      <c r="AM171" s="4">
        <v>1</v>
      </c>
      <c r="AN171" s="4">
        <v>1</v>
      </c>
      <c r="AO171" s="4">
        <v>0</v>
      </c>
      <c r="AP171" s="4">
        <v>0</v>
      </c>
      <c r="AQ171" s="4">
        <v>0</v>
      </c>
      <c r="AR171" s="4">
        <v>0</v>
      </c>
      <c r="AS171" s="4">
        <v>0</v>
      </c>
      <c r="AT171" s="4">
        <v>0</v>
      </c>
      <c r="AU171" s="4">
        <v>0</v>
      </c>
      <c r="AV171" s="4">
        <v>0</v>
      </c>
      <c r="AW171" s="4">
        <v>0</v>
      </c>
      <c r="AX171" s="4">
        <v>0</v>
      </c>
      <c r="AY171" s="4">
        <v>0</v>
      </c>
      <c r="AZ171" s="4">
        <v>0</v>
      </c>
      <c r="BA171" s="4">
        <v>0</v>
      </c>
      <c r="BB171" s="4">
        <v>1</v>
      </c>
      <c r="BC171" s="11"/>
    </row>
    <row r="172" spans="1:55" x14ac:dyDescent="0.2">
      <c r="A172" s="21" t="s">
        <v>159</v>
      </c>
      <c r="B172" s="22" t="s">
        <v>75</v>
      </c>
      <c r="C172" s="23" t="s">
        <v>75</v>
      </c>
      <c r="D172" s="23"/>
      <c r="E172" s="256" t="s">
        <v>507</v>
      </c>
      <c r="F172" s="256" t="s">
        <v>507</v>
      </c>
      <c r="G172" s="256"/>
      <c r="H172" s="257" t="s">
        <v>507</v>
      </c>
      <c r="I172" s="257" t="s">
        <v>507</v>
      </c>
      <c r="J172" s="256" t="s">
        <v>507</v>
      </c>
      <c r="K172" s="256" t="s">
        <v>507</v>
      </c>
      <c r="L172" s="21">
        <v>300</v>
      </c>
      <c r="M172" s="24">
        <v>2600</v>
      </c>
      <c r="N172" s="25">
        <v>0</v>
      </c>
      <c r="O172" s="25">
        <v>0</v>
      </c>
      <c r="P172" s="25">
        <v>0</v>
      </c>
      <c r="Q172" s="25">
        <v>0</v>
      </c>
      <c r="R172" s="25">
        <v>1</v>
      </c>
      <c r="S172" s="25">
        <v>1</v>
      </c>
      <c r="T172" s="25">
        <v>1</v>
      </c>
      <c r="U172" s="25">
        <v>1</v>
      </c>
      <c r="V172" s="25">
        <v>1</v>
      </c>
      <c r="W172" s="25">
        <v>1</v>
      </c>
      <c r="X172" s="25">
        <v>1</v>
      </c>
      <c r="Y172" s="25">
        <v>1</v>
      </c>
      <c r="Z172" s="25">
        <v>1</v>
      </c>
      <c r="AA172" s="25">
        <v>1</v>
      </c>
      <c r="AB172" s="25">
        <v>1</v>
      </c>
      <c r="AC172" s="25">
        <v>1</v>
      </c>
      <c r="AD172" s="25">
        <v>1</v>
      </c>
      <c r="AE172" s="25">
        <v>1</v>
      </c>
      <c r="AF172" s="25">
        <v>1</v>
      </c>
      <c r="AG172" s="25">
        <v>1</v>
      </c>
      <c r="AH172" s="25">
        <v>1</v>
      </c>
      <c r="AI172" s="25">
        <v>1</v>
      </c>
      <c r="AJ172" s="25">
        <v>1</v>
      </c>
      <c r="AK172" s="25">
        <v>1</v>
      </c>
      <c r="AL172" s="25">
        <v>1</v>
      </c>
      <c r="AM172" s="25">
        <v>1</v>
      </c>
      <c r="AN172" s="25">
        <v>1</v>
      </c>
      <c r="AO172" s="25">
        <v>1</v>
      </c>
      <c r="AP172" s="25">
        <v>1</v>
      </c>
      <c r="AQ172" s="25">
        <v>1</v>
      </c>
      <c r="AR172" s="25">
        <v>1</v>
      </c>
      <c r="AS172" s="25">
        <v>1</v>
      </c>
      <c r="AT172" s="25">
        <v>1</v>
      </c>
      <c r="AU172" s="25">
        <v>1</v>
      </c>
      <c r="AV172" s="25">
        <v>1</v>
      </c>
      <c r="AW172" s="25">
        <v>1</v>
      </c>
      <c r="AX172" s="25">
        <v>0</v>
      </c>
      <c r="AY172" s="25">
        <v>0</v>
      </c>
      <c r="AZ172" s="25">
        <v>0</v>
      </c>
      <c r="BA172" s="25">
        <v>0</v>
      </c>
      <c r="BB172" s="25">
        <v>1</v>
      </c>
      <c r="BC172" s="21" t="s">
        <v>160</v>
      </c>
    </row>
    <row r="173" spans="1:55" x14ac:dyDescent="0.2">
      <c r="A173" s="102" t="s">
        <v>130</v>
      </c>
      <c r="B173" s="103">
        <v>9.5</v>
      </c>
      <c r="C173" s="31">
        <v>23.1</v>
      </c>
      <c r="D173" s="31">
        <f t="shared" ref="D173:D179" si="11">(B173+C173)/2</f>
        <v>16.3</v>
      </c>
      <c r="E173" s="31"/>
      <c r="F173" s="31"/>
      <c r="G173" s="31"/>
      <c r="H173" s="245" t="s">
        <v>75</v>
      </c>
      <c r="I173" s="245" t="s">
        <v>75</v>
      </c>
      <c r="J173" s="321" t="s">
        <v>533</v>
      </c>
      <c r="K173" s="31"/>
      <c r="L173" s="29">
        <v>1000</v>
      </c>
      <c r="M173" s="32">
        <v>2000</v>
      </c>
      <c r="N173" s="33">
        <v>0</v>
      </c>
      <c r="O173" s="33">
        <v>0</v>
      </c>
      <c r="P173" s="33">
        <v>0</v>
      </c>
      <c r="Q173" s="33">
        <v>0</v>
      </c>
      <c r="R173" s="33">
        <v>0</v>
      </c>
      <c r="S173" s="33">
        <v>0</v>
      </c>
      <c r="T173" s="33">
        <v>0</v>
      </c>
      <c r="U173" s="33">
        <v>0</v>
      </c>
      <c r="V173" s="33">
        <v>0</v>
      </c>
      <c r="W173" s="33">
        <v>0</v>
      </c>
      <c r="X173" s="33">
        <v>0</v>
      </c>
      <c r="Y173" s="33">
        <v>0</v>
      </c>
      <c r="Z173" s="33">
        <v>0</v>
      </c>
      <c r="AA173" s="33">
        <v>0</v>
      </c>
      <c r="AB173" s="33">
        <v>0</v>
      </c>
      <c r="AC173" s="33">
        <v>1</v>
      </c>
      <c r="AD173" s="33">
        <v>1</v>
      </c>
      <c r="AE173" s="33">
        <v>1</v>
      </c>
      <c r="AF173" s="33">
        <v>1</v>
      </c>
      <c r="AG173" s="33">
        <v>1</v>
      </c>
      <c r="AH173" s="33">
        <v>1</v>
      </c>
      <c r="AI173" s="33">
        <v>1</v>
      </c>
      <c r="AJ173" s="33">
        <v>1</v>
      </c>
      <c r="AK173" s="33">
        <v>1</v>
      </c>
      <c r="AL173" s="33">
        <v>1</v>
      </c>
      <c r="AM173" s="68">
        <v>1</v>
      </c>
      <c r="AN173" s="68">
        <v>1</v>
      </c>
      <c r="AO173" s="68">
        <v>1</v>
      </c>
      <c r="AP173" s="68">
        <v>1</v>
      </c>
      <c r="AQ173" s="68">
        <v>1</v>
      </c>
      <c r="AR173" s="33">
        <v>0</v>
      </c>
      <c r="AS173" s="33">
        <v>0</v>
      </c>
      <c r="AT173" s="33">
        <v>0</v>
      </c>
      <c r="AU173" s="33">
        <v>0</v>
      </c>
      <c r="AV173" s="33">
        <v>0</v>
      </c>
      <c r="AW173" s="33">
        <v>0</v>
      </c>
      <c r="AX173" s="33">
        <v>0</v>
      </c>
      <c r="AY173" s="33">
        <v>0</v>
      </c>
      <c r="AZ173" s="33">
        <v>0</v>
      </c>
      <c r="BA173" s="33">
        <v>0</v>
      </c>
      <c r="BB173" s="33">
        <v>1</v>
      </c>
      <c r="BC173" s="29" t="s">
        <v>36</v>
      </c>
    </row>
    <row r="174" spans="1:55" x14ac:dyDescent="0.2">
      <c r="A174" s="11" t="s">
        <v>316</v>
      </c>
      <c r="B174" s="12">
        <v>-1.1000000000000001</v>
      </c>
      <c r="C174" s="5">
        <v>27.7</v>
      </c>
      <c r="D174" s="5">
        <f t="shared" si="11"/>
        <v>13.299999999999999</v>
      </c>
      <c r="E174" s="5"/>
      <c r="F174" s="5"/>
      <c r="G174" s="5"/>
      <c r="H174" s="327">
        <v>-7</v>
      </c>
      <c r="I174" s="244">
        <v>24.2</v>
      </c>
      <c r="J174" s="5" t="s">
        <v>545</v>
      </c>
      <c r="K174" s="169" t="s">
        <v>489</v>
      </c>
      <c r="L174" s="11">
        <v>1300</v>
      </c>
      <c r="M174" s="3">
        <v>1600</v>
      </c>
      <c r="N174" s="4">
        <v>0</v>
      </c>
      <c r="O174" s="4">
        <v>0</v>
      </c>
      <c r="P174" s="4">
        <v>0</v>
      </c>
      <c r="Q174" s="4">
        <v>0</v>
      </c>
      <c r="R174" s="4">
        <v>0</v>
      </c>
      <c r="S174" s="4">
        <v>0</v>
      </c>
      <c r="T174" s="4">
        <v>0</v>
      </c>
      <c r="U174" s="4">
        <v>0</v>
      </c>
      <c r="V174" s="4">
        <v>0</v>
      </c>
      <c r="W174" s="4">
        <v>0</v>
      </c>
      <c r="X174" s="4">
        <v>0</v>
      </c>
      <c r="Y174" s="4">
        <v>0</v>
      </c>
      <c r="Z174" s="4">
        <v>0</v>
      </c>
      <c r="AA174" s="4">
        <v>0</v>
      </c>
      <c r="AB174" s="4">
        <v>0</v>
      </c>
      <c r="AC174" s="4">
        <v>0</v>
      </c>
      <c r="AD174" s="4">
        <v>0</v>
      </c>
      <c r="AE174" s="4">
        <v>0</v>
      </c>
      <c r="AF174" s="4">
        <v>1</v>
      </c>
      <c r="AG174" s="4">
        <v>1</v>
      </c>
      <c r="AH174" s="4">
        <v>1</v>
      </c>
      <c r="AI174" s="4">
        <v>1</v>
      </c>
      <c r="AJ174" s="4">
        <v>1</v>
      </c>
      <c r="AK174" s="4">
        <v>0</v>
      </c>
      <c r="AL174" s="4">
        <v>0</v>
      </c>
      <c r="AM174" s="4">
        <v>0</v>
      </c>
      <c r="AN174" s="4">
        <v>0</v>
      </c>
      <c r="AO174" s="4">
        <v>0</v>
      </c>
      <c r="AP174" s="4">
        <v>0</v>
      </c>
      <c r="AQ174" s="4">
        <v>0</v>
      </c>
      <c r="AR174" s="4">
        <v>0</v>
      </c>
      <c r="AS174" s="4">
        <v>0</v>
      </c>
      <c r="AT174" s="4">
        <v>0</v>
      </c>
      <c r="AU174" s="4">
        <v>0</v>
      </c>
      <c r="AV174" s="4">
        <v>0</v>
      </c>
      <c r="AW174" s="4">
        <v>0</v>
      </c>
      <c r="AX174" s="4">
        <v>0</v>
      </c>
      <c r="AY174" s="4">
        <v>0</v>
      </c>
      <c r="AZ174" s="4">
        <v>0</v>
      </c>
      <c r="BA174" s="4">
        <v>0</v>
      </c>
      <c r="BB174" s="4">
        <v>1</v>
      </c>
      <c r="BC174" s="11"/>
    </row>
    <row r="175" spans="1:55" x14ac:dyDescent="0.2">
      <c r="A175" s="11" t="s">
        <v>249</v>
      </c>
      <c r="B175" s="12">
        <v>-1.1000000000000001</v>
      </c>
      <c r="C175" s="18">
        <v>27.7</v>
      </c>
      <c r="D175" s="18">
        <f t="shared" si="11"/>
        <v>13.299999999999999</v>
      </c>
      <c r="E175" s="18"/>
      <c r="F175" s="18"/>
      <c r="G175" s="18"/>
      <c r="H175" s="248" t="s">
        <v>507</v>
      </c>
      <c r="I175" s="248" t="s">
        <v>507</v>
      </c>
      <c r="J175" s="18"/>
      <c r="K175" s="171" t="s">
        <v>485</v>
      </c>
      <c r="L175" s="11">
        <v>800</v>
      </c>
      <c r="M175" s="3">
        <v>1700</v>
      </c>
      <c r="N175" s="4">
        <v>0</v>
      </c>
      <c r="O175" s="4">
        <v>0</v>
      </c>
      <c r="P175" s="4">
        <v>0</v>
      </c>
      <c r="Q175" s="4">
        <v>0</v>
      </c>
      <c r="R175" s="4">
        <v>0</v>
      </c>
      <c r="S175" s="4">
        <v>0</v>
      </c>
      <c r="T175" s="4">
        <v>0</v>
      </c>
      <c r="U175" s="4">
        <v>0</v>
      </c>
      <c r="V175" s="4">
        <v>0</v>
      </c>
      <c r="W175" s="4">
        <v>0</v>
      </c>
      <c r="X175" s="4">
        <v>0</v>
      </c>
      <c r="Y175" s="4">
        <v>0</v>
      </c>
      <c r="Z175" s="4">
        <v>0</v>
      </c>
      <c r="AA175" s="4">
        <v>1</v>
      </c>
      <c r="AB175" s="4">
        <v>1</v>
      </c>
      <c r="AC175" s="4">
        <v>1</v>
      </c>
      <c r="AD175" s="4">
        <v>1</v>
      </c>
      <c r="AE175" s="4">
        <v>1</v>
      </c>
      <c r="AF175" s="4">
        <v>1</v>
      </c>
      <c r="AG175" s="4">
        <v>1</v>
      </c>
      <c r="AH175" s="4">
        <v>1</v>
      </c>
      <c r="AI175" s="4">
        <v>1</v>
      </c>
      <c r="AJ175" s="4">
        <v>1</v>
      </c>
      <c r="AK175" s="4">
        <v>1</v>
      </c>
      <c r="AL175" s="4">
        <v>1</v>
      </c>
      <c r="AM175" s="4">
        <v>0</v>
      </c>
      <c r="AN175" s="4">
        <v>0</v>
      </c>
      <c r="AO175" s="4">
        <v>0</v>
      </c>
      <c r="AP175" s="4">
        <v>0</v>
      </c>
      <c r="AQ175" s="4">
        <v>0</v>
      </c>
      <c r="AR175" s="4">
        <v>0</v>
      </c>
      <c r="AS175" s="4">
        <v>0</v>
      </c>
      <c r="AT175" s="4">
        <v>0</v>
      </c>
      <c r="AU175" s="4">
        <v>0</v>
      </c>
      <c r="AV175" s="4">
        <v>0</v>
      </c>
      <c r="AW175" s="4">
        <v>0</v>
      </c>
      <c r="AX175" s="4">
        <v>0</v>
      </c>
      <c r="AY175" s="4">
        <v>0</v>
      </c>
      <c r="AZ175" s="4">
        <v>0</v>
      </c>
      <c r="BA175" s="4">
        <v>0</v>
      </c>
      <c r="BB175" s="4">
        <v>1</v>
      </c>
      <c r="BC175" s="11"/>
    </row>
    <row r="176" spans="1:55" x14ac:dyDescent="0.2">
      <c r="A176" s="11" t="s">
        <v>250</v>
      </c>
      <c r="B176" s="12">
        <v>7.6</v>
      </c>
      <c r="C176" s="5">
        <v>27.7</v>
      </c>
      <c r="D176" s="5">
        <f t="shared" si="11"/>
        <v>17.649999999999999</v>
      </c>
      <c r="E176" s="5"/>
      <c r="F176" s="5"/>
      <c r="G176" s="5"/>
      <c r="H176" s="244" t="s">
        <v>507</v>
      </c>
      <c r="I176" s="244" t="s">
        <v>507</v>
      </c>
      <c r="J176" s="5"/>
      <c r="K176" s="169" t="s">
        <v>485</v>
      </c>
      <c r="L176" s="11">
        <v>250</v>
      </c>
      <c r="M176" s="3">
        <v>1400</v>
      </c>
      <c r="N176" s="4">
        <v>0</v>
      </c>
      <c r="O176" s="4">
        <v>0</v>
      </c>
      <c r="P176" s="4">
        <v>1</v>
      </c>
      <c r="Q176" s="4">
        <v>1</v>
      </c>
      <c r="R176" s="4">
        <v>1</v>
      </c>
      <c r="S176" s="4">
        <v>1</v>
      </c>
      <c r="T176" s="4">
        <v>1</v>
      </c>
      <c r="U176" s="4">
        <v>1</v>
      </c>
      <c r="V176" s="4">
        <v>1</v>
      </c>
      <c r="W176" s="4">
        <v>1</v>
      </c>
      <c r="X176" s="4">
        <v>1</v>
      </c>
      <c r="Y176" s="4">
        <v>1</v>
      </c>
      <c r="Z176" s="4">
        <v>1</v>
      </c>
      <c r="AA176" s="4">
        <v>1</v>
      </c>
      <c r="AB176" s="4">
        <v>1</v>
      </c>
      <c r="AC176" s="4">
        <v>1</v>
      </c>
      <c r="AD176" s="4">
        <v>1</v>
      </c>
      <c r="AE176" s="4">
        <v>1</v>
      </c>
      <c r="AF176" s="4">
        <v>1</v>
      </c>
      <c r="AG176" s="4">
        <v>1</v>
      </c>
      <c r="AH176" s="4">
        <v>0</v>
      </c>
      <c r="AI176" s="4">
        <v>0</v>
      </c>
      <c r="AJ176" s="4">
        <v>0</v>
      </c>
      <c r="AK176" s="4">
        <v>0</v>
      </c>
      <c r="AL176" s="4">
        <v>0</v>
      </c>
      <c r="AM176" s="4">
        <v>0</v>
      </c>
      <c r="AN176" s="4">
        <v>0</v>
      </c>
      <c r="AO176" s="4">
        <v>0</v>
      </c>
      <c r="AP176" s="4">
        <v>0</v>
      </c>
      <c r="AQ176" s="4">
        <v>0</v>
      </c>
      <c r="AR176" s="4">
        <v>0</v>
      </c>
      <c r="AS176" s="4">
        <v>0</v>
      </c>
      <c r="AT176" s="4">
        <v>0</v>
      </c>
      <c r="AU176" s="4">
        <v>0</v>
      </c>
      <c r="AV176" s="4">
        <v>0</v>
      </c>
      <c r="AW176" s="4">
        <v>0</v>
      </c>
      <c r="AX176" s="4">
        <v>0</v>
      </c>
      <c r="AY176" s="4">
        <v>0</v>
      </c>
      <c r="AZ176" s="4">
        <v>0</v>
      </c>
      <c r="BA176" s="4">
        <v>0</v>
      </c>
      <c r="BB176" s="4">
        <v>1</v>
      </c>
      <c r="BC176" s="11"/>
    </row>
    <row r="177" spans="1:55" x14ac:dyDescent="0.2">
      <c r="A177" s="29" t="s">
        <v>251</v>
      </c>
      <c r="B177" s="30">
        <v>11.3</v>
      </c>
      <c r="C177" s="35">
        <v>22.1</v>
      </c>
      <c r="D177" s="35">
        <f t="shared" si="11"/>
        <v>16.700000000000003</v>
      </c>
      <c r="E177" s="35"/>
      <c r="F177" s="35"/>
      <c r="G177" s="35"/>
      <c r="H177" s="242" t="s">
        <v>75</v>
      </c>
      <c r="I177" s="242" t="s">
        <v>75</v>
      </c>
      <c r="J177" s="35" t="s">
        <v>546</v>
      </c>
      <c r="K177" s="173" t="s">
        <v>486</v>
      </c>
      <c r="L177" s="29">
        <v>1000</v>
      </c>
      <c r="M177" s="32">
        <v>1500</v>
      </c>
      <c r="N177" s="33">
        <v>0</v>
      </c>
      <c r="O177" s="33">
        <v>0</v>
      </c>
      <c r="P177" s="33">
        <v>0</v>
      </c>
      <c r="Q177" s="33">
        <v>0</v>
      </c>
      <c r="R177" s="33">
        <v>0</v>
      </c>
      <c r="S177" s="33">
        <v>0</v>
      </c>
      <c r="T177" s="33">
        <v>0</v>
      </c>
      <c r="U177" s="33">
        <v>0</v>
      </c>
      <c r="V177" s="33">
        <v>0</v>
      </c>
      <c r="W177" s="33">
        <v>0</v>
      </c>
      <c r="X177" s="33">
        <v>0</v>
      </c>
      <c r="Y177" s="33">
        <v>0</v>
      </c>
      <c r="Z177" s="33">
        <v>0</v>
      </c>
      <c r="AA177" s="33">
        <v>0</v>
      </c>
      <c r="AB177" s="33">
        <v>0</v>
      </c>
      <c r="AC177" s="33">
        <v>1</v>
      </c>
      <c r="AD177" s="33">
        <v>1</v>
      </c>
      <c r="AE177" s="33">
        <v>1</v>
      </c>
      <c r="AF177" s="33">
        <v>1</v>
      </c>
      <c r="AG177" s="68">
        <v>1</v>
      </c>
      <c r="AH177" s="68">
        <v>1</v>
      </c>
      <c r="AI177" s="33">
        <v>0</v>
      </c>
      <c r="AJ177" s="33">
        <v>0</v>
      </c>
      <c r="AK177" s="33">
        <v>0</v>
      </c>
      <c r="AL177" s="33">
        <v>0</v>
      </c>
      <c r="AM177" s="33">
        <v>0</v>
      </c>
      <c r="AN177" s="33">
        <v>0</v>
      </c>
      <c r="AO177" s="33">
        <v>0</v>
      </c>
      <c r="AP177" s="33">
        <v>0</v>
      </c>
      <c r="AQ177" s="33">
        <v>0</v>
      </c>
      <c r="AR177" s="33">
        <v>0</v>
      </c>
      <c r="AS177" s="33">
        <v>0</v>
      </c>
      <c r="AT177" s="33">
        <v>0</v>
      </c>
      <c r="AU177" s="33">
        <v>0</v>
      </c>
      <c r="AV177" s="33">
        <v>0</v>
      </c>
      <c r="AW177" s="33">
        <v>0</v>
      </c>
      <c r="AX177" s="33">
        <v>0</v>
      </c>
      <c r="AY177" s="33">
        <v>0</v>
      </c>
      <c r="AZ177" s="33">
        <v>0</v>
      </c>
      <c r="BA177" s="33">
        <v>0</v>
      </c>
      <c r="BB177" s="33">
        <v>1</v>
      </c>
      <c r="BC177" s="29" t="s">
        <v>252</v>
      </c>
    </row>
    <row r="178" spans="1:55" x14ac:dyDescent="0.2">
      <c r="A178" s="11" t="s">
        <v>253</v>
      </c>
      <c r="B178" s="12">
        <v>8.8000000000000007</v>
      </c>
      <c r="C178" s="84">
        <v>17</v>
      </c>
      <c r="D178" s="10">
        <f t="shared" si="11"/>
        <v>12.9</v>
      </c>
      <c r="E178" s="10"/>
      <c r="F178" s="10"/>
      <c r="G178" s="10"/>
      <c r="H178" s="354">
        <v>6</v>
      </c>
      <c r="I178" s="250">
        <v>23.6</v>
      </c>
      <c r="J178" s="10" t="s">
        <v>499</v>
      </c>
      <c r="K178" s="174" t="s">
        <v>485</v>
      </c>
      <c r="L178" s="11">
        <v>200</v>
      </c>
      <c r="M178" s="3">
        <v>1900</v>
      </c>
      <c r="N178" s="361">
        <v>1</v>
      </c>
      <c r="O178" s="361">
        <v>1</v>
      </c>
      <c r="P178" s="85">
        <v>1</v>
      </c>
      <c r="Q178" s="85">
        <v>1</v>
      </c>
      <c r="R178" s="4">
        <v>1</v>
      </c>
      <c r="S178" s="4">
        <v>1</v>
      </c>
      <c r="T178" s="4">
        <v>1</v>
      </c>
      <c r="U178" s="4">
        <v>1</v>
      </c>
      <c r="V178" s="4">
        <v>1</v>
      </c>
      <c r="W178" s="4">
        <v>1</v>
      </c>
      <c r="X178" s="4">
        <v>1</v>
      </c>
      <c r="Y178" s="4">
        <v>1</v>
      </c>
      <c r="Z178" s="4">
        <v>1</v>
      </c>
      <c r="AA178" s="4">
        <v>1</v>
      </c>
      <c r="AB178" s="4">
        <v>1</v>
      </c>
      <c r="AC178" s="4">
        <v>1</v>
      </c>
      <c r="AD178" s="4">
        <v>1</v>
      </c>
      <c r="AE178" s="6">
        <v>1</v>
      </c>
      <c r="AF178" s="6">
        <v>1</v>
      </c>
      <c r="AG178" s="6">
        <v>1</v>
      </c>
      <c r="AH178" s="6">
        <v>1</v>
      </c>
      <c r="AI178" s="6">
        <v>1</v>
      </c>
      <c r="AJ178" s="6">
        <v>1</v>
      </c>
      <c r="AK178" s="6">
        <v>1</v>
      </c>
      <c r="AL178" s="6">
        <v>1</v>
      </c>
      <c r="AM178" s="6">
        <v>1</v>
      </c>
      <c r="AN178" s="6">
        <v>1</v>
      </c>
      <c r="AO178" s="6">
        <v>1</v>
      </c>
      <c r="AP178" s="298">
        <v>1</v>
      </c>
      <c r="AQ178" s="4">
        <v>0</v>
      </c>
      <c r="AR178" s="4">
        <v>0</v>
      </c>
      <c r="AS178" s="4">
        <v>0</v>
      </c>
      <c r="AT178" s="4">
        <v>0</v>
      </c>
      <c r="AU178" s="4">
        <v>0</v>
      </c>
      <c r="AV178" s="4">
        <v>0</v>
      </c>
      <c r="AW178" s="4">
        <v>0</v>
      </c>
      <c r="AX178" s="4">
        <v>0</v>
      </c>
      <c r="AY178" s="4">
        <v>0</v>
      </c>
      <c r="AZ178" s="4">
        <v>0</v>
      </c>
      <c r="BA178" s="4">
        <v>0</v>
      </c>
      <c r="BB178" s="4">
        <v>1</v>
      </c>
      <c r="BC178" s="11" t="s">
        <v>254</v>
      </c>
    </row>
    <row r="179" spans="1:55" x14ac:dyDescent="0.2">
      <c r="A179" s="11" t="s">
        <v>255</v>
      </c>
      <c r="B179" s="12">
        <v>9.3000000000000007</v>
      </c>
      <c r="C179" s="5">
        <v>21.3</v>
      </c>
      <c r="D179" s="5">
        <f t="shared" si="11"/>
        <v>15.3</v>
      </c>
      <c r="E179" s="5"/>
      <c r="F179" s="5"/>
      <c r="G179" s="5"/>
      <c r="H179" s="244">
        <v>5.6</v>
      </c>
      <c r="I179" s="244">
        <v>22.8</v>
      </c>
      <c r="J179" s="5" t="s">
        <v>547</v>
      </c>
      <c r="K179" s="169" t="s">
        <v>486</v>
      </c>
      <c r="L179" s="11">
        <v>800</v>
      </c>
      <c r="M179" s="3">
        <v>1200</v>
      </c>
      <c r="N179" s="4">
        <v>0</v>
      </c>
      <c r="O179" s="4">
        <v>0</v>
      </c>
      <c r="P179" s="4">
        <v>0</v>
      </c>
      <c r="Q179" s="4">
        <v>0</v>
      </c>
      <c r="R179" s="4">
        <v>0</v>
      </c>
      <c r="S179" s="4">
        <v>0</v>
      </c>
      <c r="T179" s="4">
        <v>0</v>
      </c>
      <c r="U179" s="4">
        <v>0</v>
      </c>
      <c r="V179" s="4">
        <v>0</v>
      </c>
      <c r="W179" s="4">
        <v>0</v>
      </c>
      <c r="X179" s="4">
        <v>0</v>
      </c>
      <c r="Y179" s="4">
        <v>0</v>
      </c>
      <c r="Z179" s="4">
        <v>0</v>
      </c>
      <c r="AA179" s="4">
        <v>1</v>
      </c>
      <c r="AB179" s="4">
        <v>1</v>
      </c>
      <c r="AC179" s="4">
        <v>1</v>
      </c>
      <c r="AD179" s="4">
        <v>1</v>
      </c>
      <c r="AE179" s="4">
        <v>1</v>
      </c>
      <c r="AF179" s="4">
        <v>0</v>
      </c>
      <c r="AG179" s="4">
        <v>0</v>
      </c>
      <c r="AH179" s="4">
        <v>0</v>
      </c>
      <c r="AI179" s="4">
        <v>0</v>
      </c>
      <c r="AJ179" s="4">
        <v>0</v>
      </c>
      <c r="AK179" s="4">
        <v>0</v>
      </c>
      <c r="AL179" s="4">
        <v>0</v>
      </c>
      <c r="AM179" s="4">
        <v>0</v>
      </c>
      <c r="AN179" s="4">
        <v>0</v>
      </c>
      <c r="AO179" s="4">
        <v>0</v>
      </c>
      <c r="AP179" s="4">
        <v>0</v>
      </c>
      <c r="AQ179" s="4">
        <v>0</v>
      </c>
      <c r="AR179" s="4">
        <v>0</v>
      </c>
      <c r="AS179" s="4">
        <v>0</v>
      </c>
      <c r="AT179" s="4">
        <v>0</v>
      </c>
      <c r="AU179" s="4">
        <v>0</v>
      </c>
      <c r="AV179" s="4">
        <v>0</v>
      </c>
      <c r="AW179" s="4">
        <v>0</v>
      </c>
      <c r="AX179" s="4">
        <v>0</v>
      </c>
      <c r="AY179" s="4">
        <v>0</v>
      </c>
      <c r="AZ179" s="4">
        <v>0</v>
      </c>
      <c r="BA179" s="4">
        <v>0</v>
      </c>
      <c r="BB179" s="4">
        <v>1</v>
      </c>
      <c r="BC179" s="11"/>
    </row>
    <row r="180" spans="1:55" x14ac:dyDescent="0.2">
      <c r="A180" s="21" t="s">
        <v>283</v>
      </c>
      <c r="B180" s="22" t="s">
        <v>75</v>
      </c>
      <c r="C180" s="23" t="s">
        <v>75</v>
      </c>
      <c r="D180" s="23"/>
      <c r="E180" s="256" t="s">
        <v>507</v>
      </c>
      <c r="F180" s="256" t="s">
        <v>507</v>
      </c>
      <c r="G180" s="256"/>
      <c r="H180" s="257" t="s">
        <v>507</v>
      </c>
      <c r="I180" s="257" t="s">
        <v>507</v>
      </c>
      <c r="J180" s="256" t="s">
        <v>507</v>
      </c>
      <c r="K180" s="256" t="s">
        <v>507</v>
      </c>
      <c r="L180" s="21">
        <v>400</v>
      </c>
      <c r="M180" s="24">
        <v>2300</v>
      </c>
      <c r="N180" s="25">
        <v>0</v>
      </c>
      <c r="O180" s="25">
        <v>0</v>
      </c>
      <c r="P180" s="25">
        <v>0</v>
      </c>
      <c r="Q180" s="25">
        <v>0</v>
      </c>
      <c r="R180" s="25">
        <v>0</v>
      </c>
      <c r="S180" s="25">
        <v>0</v>
      </c>
      <c r="T180" s="25">
        <v>1</v>
      </c>
      <c r="U180" s="25">
        <v>1</v>
      </c>
      <c r="V180" s="25">
        <v>1</v>
      </c>
      <c r="W180" s="25">
        <v>1</v>
      </c>
      <c r="X180" s="25">
        <v>1</v>
      </c>
      <c r="Y180" s="25">
        <v>1</v>
      </c>
      <c r="Z180" s="25">
        <v>1</v>
      </c>
      <c r="AA180" s="25">
        <v>1</v>
      </c>
      <c r="AB180" s="25">
        <v>1</v>
      </c>
      <c r="AC180" s="25">
        <v>1</v>
      </c>
      <c r="AD180" s="25">
        <v>1</v>
      </c>
      <c r="AE180" s="25">
        <v>1</v>
      </c>
      <c r="AF180" s="25">
        <v>1</v>
      </c>
      <c r="AG180" s="25">
        <v>1</v>
      </c>
      <c r="AH180" s="25">
        <v>1</v>
      </c>
      <c r="AI180" s="25">
        <v>1</v>
      </c>
      <c r="AJ180" s="25">
        <v>1</v>
      </c>
      <c r="AK180" s="25">
        <v>1</v>
      </c>
      <c r="AL180" s="25">
        <v>1</v>
      </c>
      <c r="AM180" s="25">
        <v>1</v>
      </c>
      <c r="AN180" s="25">
        <v>1</v>
      </c>
      <c r="AO180" s="25">
        <v>1</v>
      </c>
      <c r="AP180" s="25">
        <v>1</v>
      </c>
      <c r="AQ180" s="25">
        <v>1</v>
      </c>
      <c r="AR180" s="25">
        <v>1</v>
      </c>
      <c r="AS180" s="25">
        <v>1</v>
      </c>
      <c r="AT180" s="25">
        <v>1</v>
      </c>
      <c r="AU180" s="25">
        <v>0</v>
      </c>
      <c r="AV180" s="25">
        <v>0</v>
      </c>
      <c r="AW180" s="25">
        <v>0</v>
      </c>
      <c r="AX180" s="25">
        <v>0</v>
      </c>
      <c r="AY180" s="25">
        <v>0</v>
      </c>
      <c r="AZ180" s="25">
        <v>0</v>
      </c>
      <c r="BA180" s="25">
        <v>0</v>
      </c>
      <c r="BB180" s="25">
        <v>1</v>
      </c>
      <c r="BC180" s="21" t="s">
        <v>28</v>
      </c>
    </row>
    <row r="181" spans="1:55" x14ac:dyDescent="0.2">
      <c r="A181" s="21" t="s">
        <v>131</v>
      </c>
      <c r="B181" s="22" t="s">
        <v>75</v>
      </c>
      <c r="C181" s="21" t="s">
        <v>75</v>
      </c>
      <c r="D181" s="21"/>
      <c r="E181" s="258" t="s">
        <v>507</v>
      </c>
      <c r="F181" s="258" t="s">
        <v>507</v>
      </c>
      <c r="G181" s="258"/>
      <c r="H181" s="259" t="s">
        <v>507</v>
      </c>
      <c r="I181" s="259" t="s">
        <v>507</v>
      </c>
      <c r="J181" s="258" t="s">
        <v>507</v>
      </c>
      <c r="K181" s="258" t="s">
        <v>507</v>
      </c>
      <c r="L181" s="21">
        <v>500</v>
      </c>
      <c r="M181" s="24">
        <v>1500</v>
      </c>
      <c r="N181" s="25">
        <v>0</v>
      </c>
      <c r="O181" s="25">
        <v>0</v>
      </c>
      <c r="P181" s="25">
        <v>0</v>
      </c>
      <c r="Q181" s="25">
        <v>0</v>
      </c>
      <c r="R181" s="25">
        <v>0</v>
      </c>
      <c r="S181" s="25">
        <v>0</v>
      </c>
      <c r="T181" s="25">
        <v>0</v>
      </c>
      <c r="U181" s="25">
        <v>0</v>
      </c>
      <c r="V181" s="25">
        <v>1</v>
      </c>
      <c r="W181" s="25">
        <v>1</v>
      </c>
      <c r="X181" s="25">
        <v>1</v>
      </c>
      <c r="Y181" s="25">
        <v>1</v>
      </c>
      <c r="Z181" s="25">
        <v>1</v>
      </c>
      <c r="AA181" s="25">
        <v>1</v>
      </c>
      <c r="AB181" s="25">
        <v>1</v>
      </c>
      <c r="AC181" s="25">
        <v>1</v>
      </c>
      <c r="AD181" s="25">
        <v>1</v>
      </c>
      <c r="AE181" s="25">
        <v>1</v>
      </c>
      <c r="AF181" s="25">
        <v>1</v>
      </c>
      <c r="AG181" s="25">
        <v>1</v>
      </c>
      <c r="AH181" s="25">
        <v>1</v>
      </c>
      <c r="AI181" s="25">
        <v>0</v>
      </c>
      <c r="AJ181" s="25">
        <v>0</v>
      </c>
      <c r="AK181" s="25">
        <v>0</v>
      </c>
      <c r="AL181" s="25">
        <v>0</v>
      </c>
      <c r="AM181" s="25">
        <v>0</v>
      </c>
      <c r="AN181" s="25">
        <v>0</v>
      </c>
      <c r="AO181" s="25">
        <v>0</v>
      </c>
      <c r="AP181" s="25">
        <v>0</v>
      </c>
      <c r="AQ181" s="25">
        <v>0</v>
      </c>
      <c r="AR181" s="25">
        <v>0</v>
      </c>
      <c r="AS181" s="25">
        <v>0</v>
      </c>
      <c r="AT181" s="25">
        <v>0</v>
      </c>
      <c r="AU181" s="25">
        <v>0</v>
      </c>
      <c r="AV181" s="25">
        <v>0</v>
      </c>
      <c r="AW181" s="25">
        <v>0</v>
      </c>
      <c r="AX181" s="25">
        <v>0</v>
      </c>
      <c r="AY181" s="25">
        <v>0</v>
      </c>
      <c r="AZ181" s="25">
        <v>0</v>
      </c>
      <c r="BA181" s="25">
        <v>0</v>
      </c>
      <c r="BB181" s="25">
        <v>1</v>
      </c>
      <c r="BC181" s="21" t="s">
        <v>132</v>
      </c>
    </row>
    <row r="182" spans="1:55" x14ac:dyDescent="0.2">
      <c r="A182" s="91" t="s">
        <v>133</v>
      </c>
      <c r="B182" s="95">
        <v>13.6</v>
      </c>
      <c r="C182" s="31">
        <v>27.7</v>
      </c>
      <c r="D182" s="31">
        <f>(B182+C182)/2</f>
        <v>20.65</v>
      </c>
      <c r="E182" s="111">
        <f>MAX(AH$220:AH$223)</f>
        <v>11.189999999999998</v>
      </c>
      <c r="F182" s="111">
        <f>B182-E182</f>
        <v>2.4100000000000019</v>
      </c>
      <c r="G182" s="111">
        <f>E182-H182</f>
        <v>1.1899999999999977</v>
      </c>
      <c r="H182" s="358">
        <v>10</v>
      </c>
      <c r="I182" s="245">
        <v>22.2</v>
      </c>
      <c r="J182" s="224" t="s">
        <v>499</v>
      </c>
      <c r="K182" s="181" t="s">
        <v>485</v>
      </c>
      <c r="L182" s="29">
        <v>600</v>
      </c>
      <c r="M182" s="32">
        <v>1500</v>
      </c>
      <c r="N182" s="33">
        <v>0</v>
      </c>
      <c r="O182" s="33">
        <v>0</v>
      </c>
      <c r="P182" s="33">
        <v>0</v>
      </c>
      <c r="Q182" s="33">
        <v>0</v>
      </c>
      <c r="R182" s="33">
        <v>0</v>
      </c>
      <c r="S182" s="33">
        <v>0</v>
      </c>
      <c r="T182" s="33">
        <v>0</v>
      </c>
      <c r="U182" s="33">
        <v>0</v>
      </c>
      <c r="V182" s="33">
        <v>0</v>
      </c>
      <c r="W182" s="33">
        <v>0</v>
      </c>
      <c r="X182" s="33">
        <v>1</v>
      </c>
      <c r="Y182" s="33">
        <v>1</v>
      </c>
      <c r="Z182" s="33">
        <v>1</v>
      </c>
      <c r="AA182" s="33">
        <v>1</v>
      </c>
      <c r="AB182" s="33">
        <v>1</v>
      </c>
      <c r="AC182" s="290">
        <v>1</v>
      </c>
      <c r="AD182" s="68">
        <v>1</v>
      </c>
      <c r="AE182" s="68">
        <v>1</v>
      </c>
      <c r="AF182" s="70">
        <v>1</v>
      </c>
      <c r="AG182" s="70">
        <v>1</v>
      </c>
      <c r="AH182" s="356">
        <v>1</v>
      </c>
      <c r="AI182" s="33">
        <v>0</v>
      </c>
      <c r="AJ182" s="33">
        <v>0</v>
      </c>
      <c r="AK182" s="33">
        <v>0</v>
      </c>
      <c r="AL182" s="33">
        <v>0</v>
      </c>
      <c r="AM182" s="33">
        <v>0</v>
      </c>
      <c r="AN182" s="33">
        <v>0</v>
      </c>
      <c r="AO182" s="33">
        <v>0</v>
      </c>
      <c r="AP182" s="33">
        <v>0</v>
      </c>
      <c r="AQ182" s="33">
        <v>0</v>
      </c>
      <c r="AR182" s="33">
        <v>0</v>
      </c>
      <c r="AS182" s="33">
        <v>0</v>
      </c>
      <c r="AT182" s="33">
        <v>0</v>
      </c>
      <c r="AU182" s="33">
        <v>0</v>
      </c>
      <c r="AV182" s="33">
        <v>0</v>
      </c>
      <c r="AW182" s="33">
        <v>0</v>
      </c>
      <c r="AX182" s="33">
        <v>0</v>
      </c>
      <c r="AY182" s="33">
        <v>0</v>
      </c>
      <c r="AZ182" s="33">
        <v>0</v>
      </c>
      <c r="BA182" s="33">
        <v>0</v>
      </c>
      <c r="BB182" s="33">
        <v>1</v>
      </c>
      <c r="BC182" s="29" t="s">
        <v>134</v>
      </c>
    </row>
    <row r="183" spans="1:55" x14ac:dyDescent="0.2">
      <c r="A183" s="21" t="s">
        <v>135</v>
      </c>
      <c r="B183" s="22" t="s">
        <v>75</v>
      </c>
      <c r="C183" s="23" t="s">
        <v>75</v>
      </c>
      <c r="D183" s="23"/>
      <c r="E183" s="256" t="s">
        <v>507</v>
      </c>
      <c r="F183" s="256" t="s">
        <v>507</v>
      </c>
      <c r="G183" s="256"/>
      <c r="H183" s="257" t="s">
        <v>507</v>
      </c>
      <c r="I183" s="257" t="s">
        <v>507</v>
      </c>
      <c r="J183" s="256" t="s">
        <v>507</v>
      </c>
      <c r="K183" s="256" t="s">
        <v>507</v>
      </c>
      <c r="L183" s="21">
        <v>600</v>
      </c>
      <c r="M183" s="24">
        <v>1000</v>
      </c>
      <c r="N183" s="25">
        <v>0</v>
      </c>
      <c r="O183" s="25">
        <v>0</v>
      </c>
      <c r="P183" s="25">
        <v>0</v>
      </c>
      <c r="Q183" s="25">
        <v>0</v>
      </c>
      <c r="R183" s="25">
        <v>0</v>
      </c>
      <c r="S183" s="25">
        <v>0</v>
      </c>
      <c r="T183" s="25">
        <v>0</v>
      </c>
      <c r="U183" s="25">
        <v>0</v>
      </c>
      <c r="V183" s="25">
        <v>0</v>
      </c>
      <c r="W183" s="25">
        <v>0</v>
      </c>
      <c r="X183" s="25">
        <v>1</v>
      </c>
      <c r="Y183" s="25">
        <v>1</v>
      </c>
      <c r="Z183" s="25">
        <v>1</v>
      </c>
      <c r="AA183" s="25">
        <v>1</v>
      </c>
      <c r="AB183" s="25">
        <v>1</v>
      </c>
      <c r="AC183" s="25">
        <v>1</v>
      </c>
      <c r="AD183" s="25">
        <v>0</v>
      </c>
      <c r="AE183" s="25">
        <v>0</v>
      </c>
      <c r="AF183" s="25">
        <v>0</v>
      </c>
      <c r="AG183" s="25">
        <v>0</v>
      </c>
      <c r="AH183" s="25">
        <v>0</v>
      </c>
      <c r="AI183" s="25">
        <v>0</v>
      </c>
      <c r="AJ183" s="25">
        <v>0</v>
      </c>
      <c r="AK183" s="25">
        <v>0</v>
      </c>
      <c r="AL183" s="25">
        <v>0</v>
      </c>
      <c r="AM183" s="25">
        <v>0</v>
      </c>
      <c r="AN183" s="25">
        <v>0</v>
      </c>
      <c r="AO183" s="25">
        <v>0</v>
      </c>
      <c r="AP183" s="25">
        <v>0</v>
      </c>
      <c r="AQ183" s="25">
        <v>0</v>
      </c>
      <c r="AR183" s="25">
        <v>0</v>
      </c>
      <c r="AS183" s="25">
        <v>0</v>
      </c>
      <c r="AT183" s="25">
        <v>0</v>
      </c>
      <c r="AU183" s="25">
        <v>0</v>
      </c>
      <c r="AV183" s="25">
        <v>0</v>
      </c>
      <c r="AW183" s="25">
        <v>0</v>
      </c>
      <c r="AX183" s="25">
        <v>0</v>
      </c>
      <c r="AY183" s="25">
        <v>0</v>
      </c>
      <c r="AZ183" s="25">
        <v>0</v>
      </c>
      <c r="BA183" s="25">
        <v>0</v>
      </c>
      <c r="BB183" s="25">
        <v>1</v>
      </c>
      <c r="BC183" s="21" t="s">
        <v>136</v>
      </c>
    </row>
    <row r="184" spans="1:55" x14ac:dyDescent="0.2">
      <c r="A184" s="91" t="s">
        <v>137</v>
      </c>
      <c r="B184" s="95">
        <v>9.5</v>
      </c>
      <c r="C184" s="82">
        <v>17</v>
      </c>
      <c r="D184" s="284">
        <f>(B184+C184)/2</f>
        <v>13.25</v>
      </c>
      <c r="E184" s="315">
        <f>MAX(AW$220:AW$223)</f>
        <v>5.6899999999999995</v>
      </c>
      <c r="F184" s="315">
        <f>B184-E184</f>
        <v>3.8100000000000005</v>
      </c>
      <c r="G184" s="315">
        <f>E184-H184</f>
        <v>4.3899999999999997</v>
      </c>
      <c r="H184" s="313">
        <v>1.3</v>
      </c>
      <c r="I184" s="368">
        <v>16.2</v>
      </c>
      <c r="J184" s="316" t="s">
        <v>500</v>
      </c>
      <c r="K184" s="317" t="s">
        <v>485</v>
      </c>
      <c r="L184" s="29">
        <v>1800</v>
      </c>
      <c r="M184" s="32">
        <v>2600</v>
      </c>
      <c r="N184" s="33">
        <v>0</v>
      </c>
      <c r="O184" s="33">
        <v>0</v>
      </c>
      <c r="P184" s="33">
        <v>0</v>
      </c>
      <c r="Q184" s="33">
        <v>0</v>
      </c>
      <c r="R184" s="33">
        <v>0</v>
      </c>
      <c r="S184" s="33">
        <v>0</v>
      </c>
      <c r="T184" s="33">
        <v>0</v>
      </c>
      <c r="U184" s="33">
        <v>0</v>
      </c>
      <c r="V184" s="33">
        <v>0</v>
      </c>
      <c r="W184" s="33">
        <v>0</v>
      </c>
      <c r="X184" s="33">
        <v>0</v>
      </c>
      <c r="Y184" s="33">
        <v>0</v>
      </c>
      <c r="Z184" s="33">
        <v>0</v>
      </c>
      <c r="AA184" s="33">
        <v>0</v>
      </c>
      <c r="AB184" s="33">
        <v>0</v>
      </c>
      <c r="AC184" s="33">
        <v>0</v>
      </c>
      <c r="AD184" s="33">
        <v>0</v>
      </c>
      <c r="AE184" s="33">
        <v>0</v>
      </c>
      <c r="AF184" s="33">
        <v>0</v>
      </c>
      <c r="AG184" s="33">
        <v>0</v>
      </c>
      <c r="AH184" s="33">
        <v>0</v>
      </c>
      <c r="AI184" s="33">
        <v>0</v>
      </c>
      <c r="AJ184" s="33">
        <v>0</v>
      </c>
      <c r="AK184" s="33">
        <v>0</v>
      </c>
      <c r="AL184" s="33">
        <v>0</v>
      </c>
      <c r="AM184" s="33">
        <v>0</v>
      </c>
      <c r="AN184" s="346">
        <v>1</v>
      </c>
      <c r="AO184" s="346">
        <v>1</v>
      </c>
      <c r="AP184" s="346">
        <v>1</v>
      </c>
      <c r="AQ184" s="346">
        <v>1</v>
      </c>
      <c r="AR184" s="367">
        <v>1</v>
      </c>
      <c r="AS184" s="367">
        <v>1</v>
      </c>
      <c r="AT184" s="367">
        <v>1</v>
      </c>
      <c r="AU184" s="367">
        <v>1</v>
      </c>
      <c r="AV184" s="367">
        <v>1</v>
      </c>
      <c r="AW184" s="367">
        <v>1</v>
      </c>
      <c r="AX184" s="33">
        <v>0</v>
      </c>
      <c r="AY184" s="33">
        <v>0</v>
      </c>
      <c r="AZ184" s="33">
        <v>0</v>
      </c>
      <c r="BA184" s="33">
        <v>0</v>
      </c>
      <c r="BB184" s="33">
        <v>1</v>
      </c>
      <c r="BC184" s="29" t="s">
        <v>36</v>
      </c>
    </row>
    <row r="185" spans="1:55" x14ac:dyDescent="0.2">
      <c r="A185" s="11" t="s">
        <v>317</v>
      </c>
      <c r="B185" s="12">
        <v>-5.5</v>
      </c>
      <c r="C185" s="5">
        <v>18.5</v>
      </c>
      <c r="D185" s="5">
        <f>(B185+C185)/2</f>
        <v>6.5</v>
      </c>
      <c r="E185" s="5"/>
      <c r="F185" s="5"/>
      <c r="G185" s="5"/>
      <c r="H185" s="327">
        <v>-7</v>
      </c>
      <c r="I185" s="244">
        <v>21</v>
      </c>
      <c r="J185" s="5" t="s">
        <v>506</v>
      </c>
      <c r="K185" s="169" t="s">
        <v>485</v>
      </c>
      <c r="L185" s="11">
        <v>600</v>
      </c>
      <c r="M185" s="3">
        <v>2500</v>
      </c>
      <c r="N185" s="4">
        <v>0</v>
      </c>
      <c r="O185" s="4">
        <v>0</v>
      </c>
      <c r="P185" s="4">
        <v>0</v>
      </c>
      <c r="Q185" s="4">
        <v>0</v>
      </c>
      <c r="R185" s="4">
        <v>0</v>
      </c>
      <c r="S185" s="4">
        <v>0</v>
      </c>
      <c r="T185" s="4">
        <v>0</v>
      </c>
      <c r="U185" s="4">
        <v>0</v>
      </c>
      <c r="V185" s="4">
        <v>0</v>
      </c>
      <c r="W185" s="4">
        <v>0</v>
      </c>
      <c r="X185" s="4">
        <v>1</v>
      </c>
      <c r="Y185" s="4">
        <v>1</v>
      </c>
      <c r="Z185" s="4">
        <v>1</v>
      </c>
      <c r="AA185" s="4">
        <v>1</v>
      </c>
      <c r="AB185" s="4">
        <v>1</v>
      </c>
      <c r="AC185" s="4">
        <v>1</v>
      </c>
      <c r="AD185" s="4">
        <v>1</v>
      </c>
      <c r="AE185" s="4">
        <v>1</v>
      </c>
      <c r="AF185" s="4">
        <v>1</v>
      </c>
      <c r="AG185" s="4">
        <v>1</v>
      </c>
      <c r="AH185" s="4">
        <v>1</v>
      </c>
      <c r="AI185" s="4">
        <v>1</v>
      </c>
      <c r="AJ185" s="4">
        <v>1</v>
      </c>
      <c r="AK185" s="4">
        <v>1</v>
      </c>
      <c r="AL185" s="4">
        <v>1</v>
      </c>
      <c r="AM185" s="4">
        <v>1</v>
      </c>
      <c r="AN185" s="4">
        <v>1</v>
      </c>
      <c r="AO185" s="4">
        <v>1</v>
      </c>
      <c r="AP185" s="4">
        <v>1</v>
      </c>
      <c r="AQ185" s="4">
        <v>1</v>
      </c>
      <c r="AR185" s="4">
        <v>1</v>
      </c>
      <c r="AS185" s="4">
        <v>1</v>
      </c>
      <c r="AT185" s="4">
        <v>1</v>
      </c>
      <c r="AU185" s="4">
        <v>1</v>
      </c>
      <c r="AV185" s="4">
        <v>1</v>
      </c>
      <c r="AW185" s="4">
        <v>0</v>
      </c>
      <c r="AX185" s="4">
        <v>0</v>
      </c>
      <c r="AY185" s="4">
        <v>0</v>
      </c>
      <c r="AZ185" s="4">
        <v>0</v>
      </c>
      <c r="BA185" s="4">
        <v>0</v>
      </c>
      <c r="BB185" s="4">
        <v>1</v>
      </c>
      <c r="BC185" s="11"/>
    </row>
    <row r="186" spans="1:55" x14ac:dyDescent="0.2">
      <c r="A186" s="21" t="s">
        <v>288</v>
      </c>
      <c r="B186" s="22" t="s">
        <v>75</v>
      </c>
      <c r="C186" s="23" t="s">
        <v>75</v>
      </c>
      <c r="D186" s="23"/>
      <c r="E186" s="256" t="s">
        <v>507</v>
      </c>
      <c r="F186" s="256" t="s">
        <v>507</v>
      </c>
      <c r="G186" s="256"/>
      <c r="H186" s="257" t="s">
        <v>507</v>
      </c>
      <c r="I186" s="257" t="s">
        <v>507</v>
      </c>
      <c r="J186" s="256" t="s">
        <v>507</v>
      </c>
      <c r="K186" s="256" t="s">
        <v>507</v>
      </c>
      <c r="L186" s="21">
        <v>300</v>
      </c>
      <c r="M186" s="24">
        <v>2100</v>
      </c>
      <c r="N186" s="25">
        <v>0</v>
      </c>
      <c r="O186" s="25">
        <v>0</v>
      </c>
      <c r="P186" s="25">
        <v>0</v>
      </c>
      <c r="Q186" s="25">
        <v>0</v>
      </c>
      <c r="R186" s="25">
        <v>1</v>
      </c>
      <c r="S186" s="25">
        <v>1</v>
      </c>
      <c r="T186" s="25">
        <v>1</v>
      </c>
      <c r="U186" s="25">
        <v>1</v>
      </c>
      <c r="V186" s="25">
        <v>1</v>
      </c>
      <c r="W186" s="25">
        <v>1</v>
      </c>
      <c r="X186" s="25">
        <v>1</v>
      </c>
      <c r="Y186" s="25">
        <v>1</v>
      </c>
      <c r="Z186" s="25">
        <v>1</v>
      </c>
      <c r="AA186" s="25">
        <v>1</v>
      </c>
      <c r="AB186" s="25">
        <v>1</v>
      </c>
      <c r="AC186" s="25">
        <v>1</v>
      </c>
      <c r="AD186" s="25">
        <v>1</v>
      </c>
      <c r="AE186" s="25">
        <v>1</v>
      </c>
      <c r="AF186" s="25">
        <v>1</v>
      </c>
      <c r="AG186" s="25">
        <v>1</v>
      </c>
      <c r="AH186" s="25">
        <v>1</v>
      </c>
      <c r="AI186" s="25">
        <v>1</v>
      </c>
      <c r="AJ186" s="25">
        <v>1</v>
      </c>
      <c r="AK186" s="25">
        <v>1</v>
      </c>
      <c r="AL186" s="25">
        <v>1</v>
      </c>
      <c r="AM186" s="25">
        <v>1</v>
      </c>
      <c r="AN186" s="25">
        <v>1</v>
      </c>
      <c r="AO186" s="25">
        <v>1</v>
      </c>
      <c r="AP186" s="25">
        <v>1</v>
      </c>
      <c r="AQ186" s="25">
        <v>1</v>
      </c>
      <c r="AR186" s="25">
        <v>1</v>
      </c>
      <c r="AS186" s="25">
        <v>0</v>
      </c>
      <c r="AT186" s="25">
        <v>0</v>
      </c>
      <c r="AU186" s="25">
        <v>0</v>
      </c>
      <c r="AV186" s="25">
        <v>0</v>
      </c>
      <c r="AW186" s="25">
        <v>0</v>
      </c>
      <c r="AX186" s="25">
        <v>0</v>
      </c>
      <c r="AY186" s="25">
        <v>0</v>
      </c>
      <c r="AZ186" s="25">
        <v>0</v>
      </c>
      <c r="BA186" s="25">
        <v>0</v>
      </c>
      <c r="BB186" s="25">
        <v>1</v>
      </c>
      <c r="BC186" s="21" t="s">
        <v>139</v>
      </c>
    </row>
    <row r="187" spans="1:55" x14ac:dyDescent="0.2">
      <c r="A187" s="11" t="s">
        <v>256</v>
      </c>
      <c r="B187" s="12">
        <v>4.4000000000000004</v>
      </c>
      <c r="C187" s="5">
        <v>17.600000000000001</v>
      </c>
      <c r="D187" s="5">
        <f>(B187+C187)/2</f>
        <v>11</v>
      </c>
      <c r="E187" s="5"/>
      <c r="F187" s="5"/>
      <c r="G187" s="5"/>
      <c r="H187" s="244">
        <v>3</v>
      </c>
      <c r="I187" s="244">
        <v>19.899999999999999</v>
      </c>
      <c r="J187" s="5" t="s">
        <v>502</v>
      </c>
      <c r="K187" s="169" t="s">
        <v>485</v>
      </c>
      <c r="L187" s="11">
        <v>400</v>
      </c>
      <c r="M187" s="3">
        <v>2200</v>
      </c>
      <c r="N187" s="4">
        <v>0</v>
      </c>
      <c r="O187" s="4">
        <v>0</v>
      </c>
      <c r="P187" s="4">
        <v>0</v>
      </c>
      <c r="Q187" s="4">
        <v>0</v>
      </c>
      <c r="R187" s="4">
        <v>0</v>
      </c>
      <c r="S187" s="4">
        <v>0</v>
      </c>
      <c r="T187" s="4">
        <v>1</v>
      </c>
      <c r="U187" s="4">
        <v>1</v>
      </c>
      <c r="V187" s="4">
        <v>1</v>
      </c>
      <c r="W187" s="4">
        <v>1</v>
      </c>
      <c r="X187" s="4">
        <v>1</v>
      </c>
      <c r="Y187" s="4">
        <v>1</v>
      </c>
      <c r="Z187" s="4">
        <v>1</v>
      </c>
      <c r="AA187" s="4">
        <v>1</v>
      </c>
      <c r="AB187" s="4">
        <v>1</v>
      </c>
      <c r="AC187" s="4">
        <v>1</v>
      </c>
      <c r="AD187" s="4">
        <v>1</v>
      </c>
      <c r="AE187" s="4">
        <v>1</v>
      </c>
      <c r="AF187" s="4">
        <v>1</v>
      </c>
      <c r="AG187" s="4">
        <v>1</v>
      </c>
      <c r="AH187" s="4">
        <v>1</v>
      </c>
      <c r="AI187" s="4">
        <v>1</v>
      </c>
      <c r="AJ187" s="4">
        <v>1</v>
      </c>
      <c r="AK187" s="4">
        <v>1</v>
      </c>
      <c r="AL187" s="4">
        <v>1</v>
      </c>
      <c r="AM187" s="4">
        <v>1</v>
      </c>
      <c r="AN187" s="4">
        <v>1</v>
      </c>
      <c r="AO187" s="4">
        <v>1</v>
      </c>
      <c r="AP187" s="4">
        <v>1</v>
      </c>
      <c r="AQ187" s="4">
        <v>1</v>
      </c>
      <c r="AR187" s="4">
        <v>1</v>
      </c>
      <c r="AS187" s="4">
        <v>1</v>
      </c>
      <c r="AT187" s="4">
        <v>0</v>
      </c>
      <c r="AU187" s="4">
        <v>0</v>
      </c>
      <c r="AV187" s="4">
        <v>0</v>
      </c>
      <c r="AW187" s="4">
        <v>0</v>
      </c>
      <c r="AX187" s="4">
        <v>0</v>
      </c>
      <c r="AY187" s="4">
        <v>0</v>
      </c>
      <c r="AZ187" s="4">
        <v>0</v>
      </c>
      <c r="BA187" s="4">
        <v>0</v>
      </c>
      <c r="BB187" s="4">
        <v>1</v>
      </c>
      <c r="BC187" s="11"/>
    </row>
    <row r="188" spans="1:55" x14ac:dyDescent="0.2">
      <c r="A188" s="90" t="s">
        <v>257</v>
      </c>
      <c r="B188" s="92">
        <v>11.1</v>
      </c>
      <c r="C188" s="5">
        <v>21.3</v>
      </c>
      <c r="D188" s="5">
        <f>(B188+C188)/2</f>
        <v>16.2</v>
      </c>
      <c r="E188" s="109">
        <f>MAX(AN$220:AN$223)</f>
        <v>9.6899999999999977</v>
      </c>
      <c r="F188" s="109">
        <f>B188-E188</f>
        <v>1.4100000000000019</v>
      </c>
      <c r="G188" s="109">
        <f>E188-H188</f>
        <v>0.78999999999999737</v>
      </c>
      <c r="H188" s="354">
        <v>8.9</v>
      </c>
      <c r="I188" s="250">
        <v>22.7</v>
      </c>
      <c r="J188" s="223" t="s">
        <v>500</v>
      </c>
      <c r="K188" s="180" t="s">
        <v>485</v>
      </c>
      <c r="L188" s="11">
        <v>1300</v>
      </c>
      <c r="M188" s="3">
        <v>1800</v>
      </c>
      <c r="N188" s="4">
        <v>0</v>
      </c>
      <c r="O188" s="4">
        <v>0</v>
      </c>
      <c r="P188" s="4">
        <v>0</v>
      </c>
      <c r="Q188" s="4">
        <v>0</v>
      </c>
      <c r="R188" s="4">
        <v>0</v>
      </c>
      <c r="S188" s="4">
        <v>0</v>
      </c>
      <c r="T188" s="4">
        <v>0</v>
      </c>
      <c r="U188" s="4">
        <v>0</v>
      </c>
      <c r="V188" s="4">
        <v>0</v>
      </c>
      <c r="W188" s="4">
        <v>0</v>
      </c>
      <c r="X188" s="4">
        <v>0</v>
      </c>
      <c r="Y188" s="4">
        <v>0</v>
      </c>
      <c r="Z188" s="4">
        <v>0</v>
      </c>
      <c r="AA188" s="4">
        <v>0</v>
      </c>
      <c r="AB188" s="4">
        <v>0</v>
      </c>
      <c r="AC188" s="4">
        <v>0</v>
      </c>
      <c r="AD188" s="4">
        <v>0</v>
      </c>
      <c r="AE188" s="4">
        <v>0</v>
      </c>
      <c r="AF188" s="4">
        <v>1</v>
      </c>
      <c r="AG188" s="4">
        <v>1</v>
      </c>
      <c r="AH188" s="67">
        <v>1</v>
      </c>
      <c r="AI188" s="67">
        <v>1</v>
      </c>
      <c r="AJ188" s="67">
        <v>1</v>
      </c>
      <c r="AK188" s="67">
        <v>1</v>
      </c>
      <c r="AL188" s="67">
        <v>1</v>
      </c>
      <c r="AM188" s="69">
        <v>1</v>
      </c>
      <c r="AN188" s="355">
        <v>1</v>
      </c>
      <c r="AO188" s="4">
        <v>0</v>
      </c>
      <c r="AP188" s="4">
        <v>0</v>
      </c>
      <c r="AQ188" s="4">
        <v>0</v>
      </c>
      <c r="AR188" s="4">
        <v>0</v>
      </c>
      <c r="AS188" s="4">
        <v>0</v>
      </c>
      <c r="AT188" s="4">
        <v>0</v>
      </c>
      <c r="AU188" s="4">
        <v>0</v>
      </c>
      <c r="AV188" s="4">
        <v>0</v>
      </c>
      <c r="AW188" s="4">
        <v>0</v>
      </c>
      <c r="AX188" s="4">
        <v>0</v>
      </c>
      <c r="AY188" s="4">
        <v>0</v>
      </c>
      <c r="AZ188" s="4">
        <v>0</v>
      </c>
      <c r="BA188" s="4">
        <v>0</v>
      </c>
      <c r="BB188" s="4">
        <v>1</v>
      </c>
      <c r="BC188" s="11"/>
    </row>
    <row r="189" spans="1:55" x14ac:dyDescent="0.2">
      <c r="A189" s="90" t="s">
        <v>258</v>
      </c>
      <c r="B189" s="92">
        <v>11.2</v>
      </c>
      <c r="C189" s="5">
        <v>27.7</v>
      </c>
      <c r="D189" s="5">
        <f>(B189+C189)/2</f>
        <v>19.45</v>
      </c>
      <c r="E189" s="109">
        <f>MAX(AQ$220:AQ$223)</f>
        <v>8.6899999999999977</v>
      </c>
      <c r="F189" s="109">
        <f>B189-E189</f>
        <v>2.5100000000000016</v>
      </c>
      <c r="G189" s="109">
        <f>E189-H189</f>
        <v>3.8899999999999979</v>
      </c>
      <c r="H189" s="244">
        <v>4.8</v>
      </c>
      <c r="I189" s="327">
        <v>24.8</v>
      </c>
      <c r="J189" s="223" t="s">
        <v>502</v>
      </c>
      <c r="K189" s="180" t="s">
        <v>486</v>
      </c>
      <c r="L189" s="11">
        <v>400</v>
      </c>
      <c r="M189" s="3">
        <v>2000</v>
      </c>
      <c r="N189" s="4">
        <v>0</v>
      </c>
      <c r="O189" s="4">
        <v>0</v>
      </c>
      <c r="P189" s="4">
        <v>0</v>
      </c>
      <c r="Q189" s="4">
        <v>0</v>
      </c>
      <c r="R189" s="4">
        <v>0</v>
      </c>
      <c r="S189" s="4">
        <v>0</v>
      </c>
      <c r="T189" s="4">
        <v>1</v>
      </c>
      <c r="U189" s="4">
        <v>1</v>
      </c>
      <c r="V189" s="4">
        <v>1</v>
      </c>
      <c r="W189" s="4">
        <v>1</v>
      </c>
      <c r="X189" s="4">
        <v>1</v>
      </c>
      <c r="Y189" s="4">
        <v>1</v>
      </c>
      <c r="Z189" s="4">
        <v>1</v>
      </c>
      <c r="AA189" s="4">
        <v>1</v>
      </c>
      <c r="AB189" s="4">
        <v>1</v>
      </c>
      <c r="AC189" s="4">
        <v>1</v>
      </c>
      <c r="AD189" s="4">
        <v>1</v>
      </c>
      <c r="AE189" s="4">
        <v>1</v>
      </c>
      <c r="AF189" s="4">
        <v>1</v>
      </c>
      <c r="AG189" s="4">
        <v>1</v>
      </c>
      <c r="AH189" s="67">
        <v>1</v>
      </c>
      <c r="AI189" s="67">
        <v>1</v>
      </c>
      <c r="AJ189" s="67">
        <v>1</v>
      </c>
      <c r="AK189" s="67">
        <v>1</v>
      </c>
      <c r="AL189" s="67">
        <v>1</v>
      </c>
      <c r="AM189" s="69">
        <v>1</v>
      </c>
      <c r="AN189" s="69">
        <v>1</v>
      </c>
      <c r="AO189" s="69">
        <v>1</v>
      </c>
      <c r="AP189" s="69">
        <v>1</v>
      </c>
      <c r="AQ189" s="69">
        <v>1</v>
      </c>
      <c r="AR189" s="4">
        <v>0</v>
      </c>
      <c r="AS189" s="4">
        <v>0</v>
      </c>
      <c r="AT189" s="4">
        <v>0</v>
      </c>
      <c r="AU189" s="4">
        <v>0</v>
      </c>
      <c r="AV189" s="4">
        <v>0</v>
      </c>
      <c r="AW189" s="4">
        <v>0</v>
      </c>
      <c r="AX189" s="4">
        <v>0</v>
      </c>
      <c r="AY189" s="4">
        <v>0</v>
      </c>
      <c r="AZ189" s="4">
        <v>0</v>
      </c>
      <c r="BA189" s="4">
        <v>0</v>
      </c>
      <c r="BB189" s="4">
        <v>1</v>
      </c>
      <c r="BC189" s="11"/>
    </row>
    <row r="190" spans="1:55" x14ac:dyDescent="0.2">
      <c r="A190" s="90" t="s">
        <v>320</v>
      </c>
      <c r="B190" s="94">
        <v>13.6</v>
      </c>
      <c r="C190" s="5">
        <v>27.7</v>
      </c>
      <c r="D190" s="5">
        <f>(B190+C190)/2</f>
        <v>20.65</v>
      </c>
      <c r="E190" s="109">
        <f>MAX(AW$220:AW$223)</f>
        <v>5.6899999999999995</v>
      </c>
      <c r="F190" s="109">
        <f>B190-E190</f>
        <v>7.91</v>
      </c>
      <c r="G190" s="109">
        <f>E190-H190</f>
        <v>0.6899999999999995</v>
      </c>
      <c r="H190" s="363">
        <v>5</v>
      </c>
      <c r="I190" s="327">
        <v>24.8</v>
      </c>
      <c r="J190" s="223" t="s">
        <v>506</v>
      </c>
      <c r="K190" s="180" t="s">
        <v>486</v>
      </c>
      <c r="L190" s="11">
        <v>400</v>
      </c>
      <c r="M190" s="3">
        <v>2600</v>
      </c>
      <c r="N190" s="4">
        <v>0</v>
      </c>
      <c r="O190" s="4">
        <v>0</v>
      </c>
      <c r="P190" s="4">
        <v>0</v>
      </c>
      <c r="Q190" s="4">
        <v>0</v>
      </c>
      <c r="R190" s="4">
        <v>0</v>
      </c>
      <c r="S190" s="4">
        <v>0</v>
      </c>
      <c r="T190" s="4">
        <v>1</v>
      </c>
      <c r="U190" s="4">
        <v>1</v>
      </c>
      <c r="V190" s="4">
        <v>1</v>
      </c>
      <c r="W190" s="4">
        <v>1</v>
      </c>
      <c r="X190" s="4">
        <v>1</v>
      </c>
      <c r="Y190" s="4">
        <v>1</v>
      </c>
      <c r="Z190" s="4">
        <v>1</v>
      </c>
      <c r="AA190" s="4">
        <v>1</v>
      </c>
      <c r="AB190" s="4">
        <v>1</v>
      </c>
      <c r="AC190" s="67">
        <v>1</v>
      </c>
      <c r="AD190" s="67">
        <v>1</v>
      </c>
      <c r="AE190" s="67">
        <v>1</v>
      </c>
      <c r="AF190" s="69">
        <v>1</v>
      </c>
      <c r="AG190" s="69">
        <v>1</v>
      </c>
      <c r="AH190" s="69">
        <v>1</v>
      </c>
      <c r="AI190" s="69">
        <v>1</v>
      </c>
      <c r="AJ190" s="69">
        <v>1</v>
      </c>
      <c r="AK190" s="69">
        <v>1</v>
      </c>
      <c r="AL190" s="69">
        <v>1</v>
      </c>
      <c r="AM190" s="69">
        <v>1</v>
      </c>
      <c r="AN190" s="69">
        <v>1</v>
      </c>
      <c r="AO190" s="69">
        <v>1</v>
      </c>
      <c r="AP190" s="69">
        <v>1</v>
      </c>
      <c r="AQ190" s="69">
        <v>1</v>
      </c>
      <c r="AR190" s="299">
        <v>1</v>
      </c>
      <c r="AS190" s="299">
        <v>1</v>
      </c>
      <c r="AT190" s="299">
        <v>1</v>
      </c>
      <c r="AU190" s="299">
        <v>1</v>
      </c>
      <c r="AV190" s="352">
        <v>1</v>
      </c>
      <c r="AW190" s="352">
        <v>1</v>
      </c>
      <c r="AX190" s="4">
        <v>0</v>
      </c>
      <c r="AY190" s="4">
        <v>0</v>
      </c>
      <c r="AZ190" s="4">
        <v>0</v>
      </c>
      <c r="BA190" s="4">
        <v>0</v>
      </c>
      <c r="BB190" s="4">
        <v>1</v>
      </c>
      <c r="BC190" s="11" t="s">
        <v>321</v>
      </c>
    </row>
    <row r="191" spans="1:55" x14ac:dyDescent="0.2">
      <c r="A191" s="21" t="s">
        <v>140</v>
      </c>
      <c r="B191" s="22" t="s">
        <v>75</v>
      </c>
      <c r="C191" s="23" t="s">
        <v>75</v>
      </c>
      <c r="D191" s="23"/>
      <c r="E191" s="256" t="s">
        <v>507</v>
      </c>
      <c r="F191" s="256" t="s">
        <v>507</v>
      </c>
      <c r="G191" s="256"/>
      <c r="H191" s="257" t="s">
        <v>507</v>
      </c>
      <c r="I191" s="257" t="s">
        <v>507</v>
      </c>
      <c r="J191" s="256" t="s">
        <v>507</v>
      </c>
      <c r="K191" s="256" t="s">
        <v>507</v>
      </c>
      <c r="L191" s="21" t="s">
        <v>75</v>
      </c>
      <c r="M191" s="24" t="s">
        <v>75</v>
      </c>
      <c r="N191" s="25">
        <v>0</v>
      </c>
      <c r="O191" s="25">
        <v>0</v>
      </c>
      <c r="P191" s="25">
        <v>0</v>
      </c>
      <c r="Q191" s="25">
        <v>0</v>
      </c>
      <c r="R191" s="25">
        <v>0</v>
      </c>
      <c r="S191" s="25">
        <v>0</v>
      </c>
      <c r="T191" s="25">
        <v>0</v>
      </c>
      <c r="U191" s="25">
        <v>0</v>
      </c>
      <c r="V191" s="25">
        <v>0</v>
      </c>
      <c r="W191" s="25">
        <v>0</v>
      </c>
      <c r="X191" s="25">
        <v>0</v>
      </c>
      <c r="Y191" s="25">
        <v>0</v>
      </c>
      <c r="Z191" s="25">
        <v>0</v>
      </c>
      <c r="AA191" s="25">
        <v>0</v>
      </c>
      <c r="AB191" s="25">
        <v>0</v>
      </c>
      <c r="AC191" s="25">
        <v>0</v>
      </c>
      <c r="AD191" s="25">
        <v>0</v>
      </c>
      <c r="AE191" s="25">
        <v>0</v>
      </c>
      <c r="AF191" s="25">
        <v>0</v>
      </c>
      <c r="AG191" s="25">
        <v>0</v>
      </c>
      <c r="AH191" s="25">
        <v>0</v>
      </c>
      <c r="AI191" s="25">
        <v>0</v>
      </c>
      <c r="AJ191" s="25">
        <v>0</v>
      </c>
      <c r="AK191" s="25">
        <v>0</v>
      </c>
      <c r="AL191" s="25">
        <v>0</v>
      </c>
      <c r="AM191" s="25">
        <v>0</v>
      </c>
      <c r="AN191" s="25">
        <v>0</v>
      </c>
      <c r="AO191" s="25">
        <v>0</v>
      </c>
      <c r="AP191" s="25">
        <v>0</v>
      </c>
      <c r="AQ191" s="25">
        <v>0</v>
      </c>
      <c r="AR191" s="25">
        <v>0</v>
      </c>
      <c r="AS191" s="25">
        <v>0</v>
      </c>
      <c r="AT191" s="25">
        <v>0</v>
      </c>
      <c r="AU191" s="25">
        <v>0</v>
      </c>
      <c r="AV191" s="25">
        <v>0</v>
      </c>
      <c r="AW191" s="25">
        <v>0</v>
      </c>
      <c r="AX191" s="25">
        <v>0</v>
      </c>
      <c r="AY191" s="25">
        <v>0</v>
      </c>
      <c r="AZ191" s="25">
        <v>0</v>
      </c>
      <c r="BA191" s="25">
        <v>0</v>
      </c>
      <c r="BB191" s="25">
        <v>1</v>
      </c>
      <c r="BC191" s="21" t="s">
        <v>141</v>
      </c>
    </row>
    <row r="192" spans="1:55" x14ac:dyDescent="0.2">
      <c r="A192" s="29" t="s">
        <v>142</v>
      </c>
      <c r="B192" s="30">
        <v>13.3</v>
      </c>
      <c r="C192" s="30">
        <v>23.9</v>
      </c>
      <c r="D192" s="30">
        <f>(B192+C192)/2</f>
        <v>18.600000000000001</v>
      </c>
      <c r="E192" s="30"/>
      <c r="F192" s="30"/>
      <c r="G192" s="30"/>
      <c r="H192" s="246">
        <v>12.6</v>
      </c>
      <c r="I192" s="246">
        <v>24.1</v>
      </c>
      <c r="J192" s="239" t="s">
        <v>496</v>
      </c>
      <c r="K192" s="170" t="s">
        <v>485</v>
      </c>
      <c r="L192" s="30" t="s">
        <v>75</v>
      </c>
      <c r="M192" s="332" t="s">
        <v>75</v>
      </c>
      <c r="N192" s="33">
        <v>0</v>
      </c>
      <c r="O192" s="33">
        <v>0</v>
      </c>
      <c r="P192" s="33">
        <v>0</v>
      </c>
      <c r="Q192" s="33">
        <v>0</v>
      </c>
      <c r="R192" s="33">
        <v>0</v>
      </c>
      <c r="S192" s="33">
        <v>0</v>
      </c>
      <c r="T192" s="33">
        <v>0</v>
      </c>
      <c r="U192" s="33">
        <v>0</v>
      </c>
      <c r="V192" s="33">
        <v>0</v>
      </c>
      <c r="W192" s="33">
        <v>0</v>
      </c>
      <c r="X192" s="33">
        <v>0</v>
      </c>
      <c r="Y192" s="33">
        <v>0</v>
      </c>
      <c r="Z192" s="33">
        <v>0</v>
      </c>
      <c r="AA192" s="33">
        <v>0</v>
      </c>
      <c r="AB192" s="33">
        <v>0</v>
      </c>
      <c r="AC192" s="33">
        <v>0</v>
      </c>
      <c r="AD192" s="33">
        <v>0</v>
      </c>
      <c r="AE192" s="33">
        <v>0</v>
      </c>
      <c r="AF192" s="33">
        <v>0</v>
      </c>
      <c r="AG192" s="33">
        <v>0</v>
      </c>
      <c r="AH192" s="33">
        <v>0</v>
      </c>
      <c r="AI192" s="33">
        <v>0</v>
      </c>
      <c r="AJ192" s="33">
        <v>0</v>
      </c>
      <c r="AK192" s="33">
        <v>0</v>
      </c>
      <c r="AL192" s="33">
        <v>0</v>
      </c>
      <c r="AM192" s="33">
        <v>0</v>
      </c>
      <c r="AN192" s="33">
        <v>0</v>
      </c>
      <c r="AO192" s="33">
        <v>0</v>
      </c>
      <c r="AP192" s="33">
        <v>0</v>
      </c>
      <c r="AQ192" s="33">
        <v>0</v>
      </c>
      <c r="AR192" s="33">
        <v>0</v>
      </c>
      <c r="AS192" s="33">
        <v>0</v>
      </c>
      <c r="AT192" s="33">
        <v>0</v>
      </c>
      <c r="AU192" s="33">
        <v>0</v>
      </c>
      <c r="AV192" s="33">
        <v>0</v>
      </c>
      <c r="AW192" s="33">
        <v>0</v>
      </c>
      <c r="AX192" s="33">
        <v>0</v>
      </c>
      <c r="AY192" s="33">
        <v>0</v>
      </c>
      <c r="AZ192" s="33">
        <v>0</v>
      </c>
      <c r="BA192" s="33">
        <v>0</v>
      </c>
      <c r="BB192" s="33">
        <v>1</v>
      </c>
      <c r="BC192" s="29" t="s">
        <v>36</v>
      </c>
    </row>
    <row r="193" spans="1:55" x14ac:dyDescent="0.2">
      <c r="A193" s="11" t="s">
        <v>548</v>
      </c>
      <c r="B193" s="12">
        <v>9.1</v>
      </c>
      <c r="C193" s="5">
        <v>25</v>
      </c>
      <c r="D193" s="5">
        <f>(B193+C193)/2</f>
        <v>17.05</v>
      </c>
      <c r="E193" s="5"/>
      <c r="F193" s="5"/>
      <c r="G193" s="5"/>
      <c r="H193" s="244">
        <v>8</v>
      </c>
      <c r="I193" s="244">
        <v>26.6</v>
      </c>
      <c r="J193" s="5" t="s">
        <v>549</v>
      </c>
      <c r="K193" s="169" t="s">
        <v>486</v>
      </c>
      <c r="L193" s="11">
        <v>1000</v>
      </c>
      <c r="M193" s="3">
        <f>L193</f>
        <v>1000</v>
      </c>
      <c r="N193" s="4">
        <v>0</v>
      </c>
      <c r="O193" s="4">
        <v>0</v>
      </c>
      <c r="P193" s="4">
        <v>0</v>
      </c>
      <c r="Q193" s="4">
        <v>0</v>
      </c>
      <c r="R193" s="4">
        <v>0</v>
      </c>
      <c r="S193" s="4">
        <v>0</v>
      </c>
      <c r="T193" s="4">
        <v>0</v>
      </c>
      <c r="U193" s="4">
        <v>0</v>
      </c>
      <c r="V193" s="4">
        <v>0</v>
      </c>
      <c r="W193" s="4">
        <v>0</v>
      </c>
      <c r="X193" s="4">
        <v>0</v>
      </c>
      <c r="Y193" s="4">
        <v>0</v>
      </c>
      <c r="Z193" s="4">
        <v>0</v>
      </c>
      <c r="AA193" s="4">
        <v>0</v>
      </c>
      <c r="AB193" s="4">
        <v>0</v>
      </c>
      <c r="AC193" s="4">
        <v>1</v>
      </c>
      <c r="AD193" s="4">
        <v>0</v>
      </c>
      <c r="AE193" s="4">
        <v>0</v>
      </c>
      <c r="AF193" s="4">
        <v>0</v>
      </c>
      <c r="AG193" s="4">
        <v>0</v>
      </c>
      <c r="AH193" s="4">
        <v>0</v>
      </c>
      <c r="AI193" s="4">
        <v>0</v>
      </c>
      <c r="AJ193" s="4">
        <v>0</v>
      </c>
      <c r="AK193" s="4">
        <v>0</v>
      </c>
      <c r="AL193" s="4">
        <v>0</v>
      </c>
      <c r="AM193" s="4">
        <v>0</v>
      </c>
      <c r="AN193" s="4">
        <v>0</v>
      </c>
      <c r="AO193" s="4">
        <v>0</v>
      </c>
      <c r="AP193" s="4">
        <v>0</v>
      </c>
      <c r="AQ193" s="4">
        <v>0</v>
      </c>
      <c r="AR193" s="4">
        <v>0</v>
      </c>
      <c r="AS193" s="4">
        <v>0</v>
      </c>
      <c r="AT193" s="4">
        <v>0</v>
      </c>
      <c r="AU193" s="4">
        <v>0</v>
      </c>
      <c r="AV193" s="4">
        <v>0</v>
      </c>
      <c r="AW193" s="4">
        <v>0</v>
      </c>
      <c r="AX193" s="4">
        <v>0</v>
      </c>
      <c r="AY193" s="4">
        <v>0</v>
      </c>
      <c r="AZ193" s="4">
        <v>0</v>
      </c>
      <c r="BA193" s="4">
        <v>0</v>
      </c>
      <c r="BB193" s="4">
        <v>1</v>
      </c>
      <c r="BC193" s="11"/>
    </row>
    <row r="194" spans="1:55" x14ac:dyDescent="0.2">
      <c r="A194" s="21" t="s">
        <v>38</v>
      </c>
      <c r="B194" s="22" t="s">
        <v>75</v>
      </c>
      <c r="C194" s="23" t="s">
        <v>75</v>
      </c>
      <c r="D194" s="23"/>
      <c r="E194" s="256" t="s">
        <v>507</v>
      </c>
      <c r="F194" s="256" t="s">
        <v>507</v>
      </c>
      <c r="G194" s="256"/>
      <c r="H194" s="257" t="s">
        <v>507</v>
      </c>
      <c r="I194" s="257" t="s">
        <v>507</v>
      </c>
      <c r="J194" s="256" t="s">
        <v>507</v>
      </c>
      <c r="K194" s="256" t="s">
        <v>507</v>
      </c>
      <c r="L194" s="21">
        <v>750</v>
      </c>
      <c r="M194" s="24">
        <v>1850</v>
      </c>
      <c r="N194" s="25">
        <v>0</v>
      </c>
      <c r="O194" s="25">
        <v>0</v>
      </c>
      <c r="P194" s="25">
        <v>0</v>
      </c>
      <c r="Q194" s="25">
        <v>0</v>
      </c>
      <c r="R194" s="25">
        <v>0</v>
      </c>
      <c r="S194" s="25">
        <v>0</v>
      </c>
      <c r="T194" s="25">
        <v>0</v>
      </c>
      <c r="U194" s="25">
        <v>0</v>
      </c>
      <c r="V194" s="25">
        <v>0</v>
      </c>
      <c r="W194" s="25">
        <v>0</v>
      </c>
      <c r="X194" s="25">
        <v>0</v>
      </c>
      <c r="Y194" s="25">
        <v>0</v>
      </c>
      <c r="Z194" s="25">
        <v>0</v>
      </c>
      <c r="AA194" s="25">
        <v>0</v>
      </c>
      <c r="AB194" s="25">
        <v>1</v>
      </c>
      <c r="AC194" s="25">
        <v>0</v>
      </c>
      <c r="AD194" s="25">
        <v>0</v>
      </c>
      <c r="AE194" s="25">
        <v>0</v>
      </c>
      <c r="AF194" s="25">
        <v>0</v>
      </c>
      <c r="AG194" s="25">
        <v>0</v>
      </c>
      <c r="AH194" s="25">
        <v>0</v>
      </c>
      <c r="AI194" s="25">
        <v>0</v>
      </c>
      <c r="AJ194" s="25">
        <v>0</v>
      </c>
      <c r="AK194" s="25">
        <v>0</v>
      </c>
      <c r="AL194" s="25">
        <v>0</v>
      </c>
      <c r="AM194" s="25">
        <v>0</v>
      </c>
      <c r="AN194" s="25">
        <v>0</v>
      </c>
      <c r="AO194" s="25">
        <v>0</v>
      </c>
      <c r="AP194" s="25">
        <v>0</v>
      </c>
      <c r="AQ194" s="25">
        <v>0</v>
      </c>
      <c r="AR194" s="25">
        <v>0</v>
      </c>
      <c r="AS194" s="25">
        <v>0</v>
      </c>
      <c r="AT194" s="25">
        <v>0</v>
      </c>
      <c r="AU194" s="25">
        <v>0</v>
      </c>
      <c r="AV194" s="25">
        <v>0</v>
      </c>
      <c r="AW194" s="25">
        <v>0</v>
      </c>
      <c r="AX194" s="25">
        <v>0</v>
      </c>
      <c r="AY194" s="25">
        <v>0</v>
      </c>
      <c r="AZ194" s="25">
        <v>0</v>
      </c>
      <c r="BA194" s="25">
        <v>0</v>
      </c>
      <c r="BB194" s="25">
        <v>1</v>
      </c>
      <c r="BC194" s="21" t="s">
        <v>158</v>
      </c>
    </row>
    <row r="195" spans="1:55" x14ac:dyDescent="0.2">
      <c r="A195" s="21" t="s">
        <v>143</v>
      </c>
      <c r="B195" s="22" t="s">
        <v>75</v>
      </c>
      <c r="C195" s="23" t="s">
        <v>75</v>
      </c>
      <c r="D195" s="23"/>
      <c r="E195" s="256" t="s">
        <v>507</v>
      </c>
      <c r="F195" s="256" t="s">
        <v>507</v>
      </c>
      <c r="G195" s="256"/>
      <c r="H195" s="257" t="s">
        <v>507</v>
      </c>
      <c r="I195" s="257" t="s">
        <v>507</v>
      </c>
      <c r="J195" s="256" t="s">
        <v>507</v>
      </c>
      <c r="K195" s="256" t="s">
        <v>507</v>
      </c>
      <c r="L195" s="21">
        <v>1100</v>
      </c>
      <c r="M195" s="24">
        <v>2200</v>
      </c>
      <c r="N195" s="25">
        <v>0</v>
      </c>
      <c r="O195" s="25">
        <v>0</v>
      </c>
      <c r="P195" s="25">
        <v>0</v>
      </c>
      <c r="Q195" s="25">
        <v>0</v>
      </c>
      <c r="R195" s="25">
        <v>0</v>
      </c>
      <c r="S195" s="25">
        <v>0</v>
      </c>
      <c r="T195" s="25">
        <v>0</v>
      </c>
      <c r="U195" s="25">
        <v>0</v>
      </c>
      <c r="V195" s="25">
        <v>0</v>
      </c>
      <c r="W195" s="25">
        <v>0</v>
      </c>
      <c r="X195" s="25">
        <v>0</v>
      </c>
      <c r="Y195" s="25">
        <v>0</v>
      </c>
      <c r="Z195" s="25">
        <v>0</v>
      </c>
      <c r="AA195" s="25">
        <v>0</v>
      </c>
      <c r="AB195" s="25">
        <v>0</v>
      </c>
      <c r="AC195" s="25">
        <v>0</v>
      </c>
      <c r="AD195" s="25">
        <v>1</v>
      </c>
      <c r="AE195" s="25">
        <v>1</v>
      </c>
      <c r="AF195" s="25">
        <v>1</v>
      </c>
      <c r="AG195" s="25">
        <v>1</v>
      </c>
      <c r="AH195" s="25">
        <v>1</v>
      </c>
      <c r="AI195" s="25">
        <v>1</v>
      </c>
      <c r="AJ195" s="25">
        <v>1</v>
      </c>
      <c r="AK195" s="25">
        <v>1</v>
      </c>
      <c r="AL195" s="25">
        <v>1</v>
      </c>
      <c r="AM195" s="25">
        <v>1</v>
      </c>
      <c r="AN195" s="25">
        <v>1</v>
      </c>
      <c r="AO195" s="25">
        <v>1</v>
      </c>
      <c r="AP195" s="25">
        <v>1</v>
      </c>
      <c r="AQ195" s="25">
        <v>1</v>
      </c>
      <c r="AR195" s="25">
        <v>1</v>
      </c>
      <c r="AS195" s="25">
        <v>1</v>
      </c>
      <c r="AT195" s="25">
        <v>0</v>
      </c>
      <c r="AU195" s="25">
        <v>0</v>
      </c>
      <c r="AV195" s="25">
        <v>0</v>
      </c>
      <c r="AW195" s="25">
        <v>0</v>
      </c>
      <c r="AX195" s="25">
        <v>0</v>
      </c>
      <c r="AY195" s="25">
        <v>0</v>
      </c>
      <c r="AZ195" s="25">
        <v>0</v>
      </c>
      <c r="BA195" s="25">
        <v>0</v>
      </c>
      <c r="BB195" s="25">
        <v>1</v>
      </c>
      <c r="BC195" s="21" t="s">
        <v>144</v>
      </c>
    </row>
    <row r="196" spans="1:55" x14ac:dyDescent="0.2">
      <c r="A196" s="90" t="s">
        <v>259</v>
      </c>
      <c r="B196" s="94">
        <v>15.3</v>
      </c>
      <c r="C196" s="5">
        <v>26.4</v>
      </c>
      <c r="D196" s="5">
        <f>(B196+C196)/2</f>
        <v>20.85</v>
      </c>
      <c r="E196" s="109">
        <f>MAX(AH$220:AH$223)</f>
        <v>11.189999999999998</v>
      </c>
      <c r="F196" s="109">
        <f>B196-E196</f>
        <v>4.110000000000003</v>
      </c>
      <c r="G196" s="109">
        <f>E196-H196</f>
        <v>2.5899999999999981</v>
      </c>
      <c r="H196" s="244">
        <v>8.6</v>
      </c>
      <c r="I196" s="327">
        <v>24.8</v>
      </c>
      <c r="J196" s="223" t="s">
        <v>500</v>
      </c>
      <c r="K196" s="180" t="s">
        <v>486</v>
      </c>
      <c r="L196" s="11">
        <v>250</v>
      </c>
      <c r="M196" s="3">
        <v>1500</v>
      </c>
      <c r="N196" s="4">
        <v>0</v>
      </c>
      <c r="O196" s="4">
        <v>0</v>
      </c>
      <c r="P196" s="72">
        <v>1</v>
      </c>
      <c r="Q196" s="72">
        <v>1</v>
      </c>
      <c r="R196" s="4">
        <v>1</v>
      </c>
      <c r="S196" s="4">
        <v>1</v>
      </c>
      <c r="T196" s="4">
        <v>1</v>
      </c>
      <c r="U196" s="4">
        <v>1</v>
      </c>
      <c r="V196" s="4">
        <v>1</v>
      </c>
      <c r="W196" s="4">
        <v>1</v>
      </c>
      <c r="X196" s="67">
        <v>1</v>
      </c>
      <c r="Y196" s="67">
        <v>1</v>
      </c>
      <c r="Z196" s="67">
        <v>1</v>
      </c>
      <c r="AA196" s="67">
        <v>1</v>
      </c>
      <c r="AB196" s="69">
        <v>1</v>
      </c>
      <c r="AC196" s="69">
        <v>1</v>
      </c>
      <c r="AD196" s="69">
        <v>1</v>
      </c>
      <c r="AE196" s="69">
        <v>1</v>
      </c>
      <c r="AF196" s="69">
        <v>1</v>
      </c>
      <c r="AG196" s="69">
        <v>1</v>
      </c>
      <c r="AH196" s="69">
        <v>1</v>
      </c>
      <c r="AI196" s="4">
        <v>0</v>
      </c>
      <c r="AJ196" s="4">
        <v>0</v>
      </c>
      <c r="AK196" s="4">
        <v>0</v>
      </c>
      <c r="AL196" s="4">
        <v>0</v>
      </c>
      <c r="AM196" s="4">
        <v>0</v>
      </c>
      <c r="AN196" s="4">
        <v>0</v>
      </c>
      <c r="AO196" s="4">
        <v>0</v>
      </c>
      <c r="AP196" s="4">
        <v>0</v>
      </c>
      <c r="AQ196" s="4">
        <v>0</v>
      </c>
      <c r="AR196" s="4">
        <v>0</v>
      </c>
      <c r="AS196" s="4">
        <v>0</v>
      </c>
      <c r="AT196" s="4">
        <v>0</v>
      </c>
      <c r="AU196" s="4">
        <v>0</v>
      </c>
      <c r="AV196" s="4">
        <v>0</v>
      </c>
      <c r="AW196" s="4">
        <v>0</v>
      </c>
      <c r="AX196" s="4">
        <v>0</v>
      </c>
      <c r="AY196" s="4">
        <v>0</v>
      </c>
      <c r="AZ196" s="4">
        <v>0</v>
      </c>
      <c r="BA196" s="4">
        <v>0</v>
      </c>
      <c r="BB196" s="4">
        <v>1</v>
      </c>
      <c r="BC196" s="11"/>
    </row>
    <row r="197" spans="1:55" x14ac:dyDescent="0.2">
      <c r="A197" s="11" t="s">
        <v>260</v>
      </c>
      <c r="B197" s="12">
        <v>2.5</v>
      </c>
      <c r="C197" s="5">
        <v>20.8</v>
      </c>
      <c r="D197" s="5">
        <f>(B197+C197)/2</f>
        <v>11.65</v>
      </c>
      <c r="E197" s="5"/>
      <c r="F197" s="5"/>
      <c r="G197" s="5"/>
      <c r="H197" s="244">
        <v>-5.8</v>
      </c>
      <c r="I197" s="244">
        <v>22.2</v>
      </c>
      <c r="J197" s="5" t="s">
        <v>550</v>
      </c>
      <c r="K197" s="169" t="s">
        <v>486</v>
      </c>
      <c r="L197" s="11">
        <v>500</v>
      </c>
      <c r="M197" s="3">
        <v>2400</v>
      </c>
      <c r="N197" s="4">
        <v>0</v>
      </c>
      <c r="O197" s="4">
        <v>0</v>
      </c>
      <c r="P197" s="4">
        <v>0</v>
      </c>
      <c r="Q197" s="4">
        <v>0</v>
      </c>
      <c r="R197" s="4">
        <v>0</v>
      </c>
      <c r="S197" s="4">
        <v>0</v>
      </c>
      <c r="T197" s="4">
        <v>0</v>
      </c>
      <c r="U197" s="4">
        <v>0</v>
      </c>
      <c r="V197" s="4">
        <v>1</v>
      </c>
      <c r="W197" s="4">
        <v>1</v>
      </c>
      <c r="X197" s="4">
        <v>1</v>
      </c>
      <c r="Y197" s="4">
        <v>1</v>
      </c>
      <c r="Z197" s="4">
        <v>1</v>
      </c>
      <c r="AA197" s="4">
        <v>1</v>
      </c>
      <c r="AB197" s="4">
        <v>1</v>
      </c>
      <c r="AC197" s="4">
        <v>1</v>
      </c>
      <c r="AD197" s="4">
        <v>1</v>
      </c>
      <c r="AE197" s="4">
        <v>1</v>
      </c>
      <c r="AF197" s="4">
        <v>1</v>
      </c>
      <c r="AG197" s="4">
        <v>1</v>
      </c>
      <c r="AH197" s="4">
        <v>1</v>
      </c>
      <c r="AI197" s="4">
        <v>1</v>
      </c>
      <c r="AJ197" s="4">
        <v>1</v>
      </c>
      <c r="AK197" s="4">
        <v>1</v>
      </c>
      <c r="AL197" s="4">
        <v>1</v>
      </c>
      <c r="AM197" s="4">
        <v>1</v>
      </c>
      <c r="AN197" s="4">
        <v>1</v>
      </c>
      <c r="AO197" s="4">
        <v>1</v>
      </c>
      <c r="AP197" s="4">
        <v>1</v>
      </c>
      <c r="AQ197" s="4">
        <v>1</v>
      </c>
      <c r="AR197" s="4">
        <v>1</v>
      </c>
      <c r="AS197" s="4">
        <v>1</v>
      </c>
      <c r="AT197" s="4">
        <v>1</v>
      </c>
      <c r="AU197" s="4">
        <v>1</v>
      </c>
      <c r="AV197" s="4">
        <v>0</v>
      </c>
      <c r="AW197" s="4">
        <v>0</v>
      </c>
      <c r="AX197" s="4">
        <v>0</v>
      </c>
      <c r="AY197" s="4">
        <v>0</v>
      </c>
      <c r="AZ197" s="4">
        <v>0</v>
      </c>
      <c r="BA197" s="4">
        <v>0</v>
      </c>
      <c r="BB197" s="4">
        <v>1</v>
      </c>
      <c r="BC197" s="11"/>
    </row>
    <row r="198" spans="1:55" x14ac:dyDescent="0.2">
      <c r="A198" s="312" t="s">
        <v>145</v>
      </c>
      <c r="B198" s="94">
        <v>14.1</v>
      </c>
      <c r="C198" s="30">
        <v>27.3</v>
      </c>
      <c r="D198" s="30">
        <f>(B198+C198)/2</f>
        <v>20.7</v>
      </c>
      <c r="E198" s="113">
        <f>MAX(AN$220:AN$223)</f>
        <v>9.6899999999999977</v>
      </c>
      <c r="F198" s="113">
        <f>B198-E198</f>
        <v>4.4100000000000019</v>
      </c>
      <c r="G198" s="113">
        <f>E198-H198</f>
        <v>0.68999999999999773</v>
      </c>
      <c r="H198" s="360">
        <v>9</v>
      </c>
      <c r="I198" s="329">
        <v>24.8</v>
      </c>
      <c r="J198" s="226" t="s">
        <v>499</v>
      </c>
      <c r="K198" s="183" t="s">
        <v>486</v>
      </c>
      <c r="L198" s="29">
        <v>250</v>
      </c>
      <c r="M198" s="32">
        <v>1800</v>
      </c>
      <c r="N198" s="33">
        <v>0</v>
      </c>
      <c r="O198" s="33">
        <v>0</v>
      </c>
      <c r="P198" s="353">
        <v>1</v>
      </c>
      <c r="Q198" s="353">
        <v>1</v>
      </c>
      <c r="R198" s="72">
        <v>1</v>
      </c>
      <c r="S198" s="72">
        <v>1</v>
      </c>
      <c r="T198" s="72">
        <v>1</v>
      </c>
      <c r="U198" s="72">
        <v>1</v>
      </c>
      <c r="V198" s="72">
        <v>1</v>
      </c>
      <c r="W198" s="72">
        <v>1</v>
      </c>
      <c r="X198" s="33">
        <v>1</v>
      </c>
      <c r="Y198" s="33">
        <v>1</v>
      </c>
      <c r="Z198" s="33">
        <v>1</v>
      </c>
      <c r="AA198" s="68">
        <v>1</v>
      </c>
      <c r="AB198" s="68">
        <v>1</v>
      </c>
      <c r="AC198" s="68">
        <v>1</v>
      </c>
      <c r="AD198" s="68">
        <v>1</v>
      </c>
      <c r="AE198" s="70">
        <v>1</v>
      </c>
      <c r="AF198" s="70">
        <v>1</v>
      </c>
      <c r="AG198" s="70">
        <v>1</v>
      </c>
      <c r="AH198" s="70">
        <v>1</v>
      </c>
      <c r="AI198" s="355">
        <v>1</v>
      </c>
      <c r="AJ198" s="355">
        <v>1</v>
      </c>
      <c r="AK198" s="355">
        <v>1</v>
      </c>
      <c r="AL198" s="355">
        <v>1</v>
      </c>
      <c r="AM198" s="355">
        <v>1</v>
      </c>
      <c r="AN198" s="355">
        <v>1</v>
      </c>
      <c r="AO198" s="33">
        <v>0</v>
      </c>
      <c r="AP198" s="33">
        <v>0</v>
      </c>
      <c r="AQ198" s="33">
        <v>0</v>
      </c>
      <c r="AR198" s="33">
        <v>0</v>
      </c>
      <c r="AS198" s="33">
        <v>0</v>
      </c>
      <c r="AT198" s="33">
        <v>0</v>
      </c>
      <c r="AU198" s="33">
        <v>0</v>
      </c>
      <c r="AV198" s="33">
        <v>0</v>
      </c>
      <c r="AW198" s="33">
        <v>0</v>
      </c>
      <c r="AX198" s="33">
        <v>0</v>
      </c>
      <c r="AY198" s="33">
        <v>0</v>
      </c>
      <c r="AZ198" s="33">
        <v>0</v>
      </c>
      <c r="BA198" s="33">
        <v>0</v>
      </c>
      <c r="BB198" s="33">
        <v>1</v>
      </c>
      <c r="BC198" s="29" t="s">
        <v>146</v>
      </c>
    </row>
    <row r="199" spans="1:55" x14ac:dyDescent="0.2">
      <c r="A199" s="90" t="s">
        <v>261</v>
      </c>
      <c r="B199" s="92">
        <v>11.3</v>
      </c>
      <c r="C199" s="5">
        <v>17.2</v>
      </c>
      <c r="D199" s="5">
        <f>(B199+C199)/2</f>
        <v>14.25</v>
      </c>
      <c r="E199" s="109">
        <f>MAX(AN$220:AN$223)</f>
        <v>9.6899999999999977</v>
      </c>
      <c r="F199" s="109">
        <f>B199-E199</f>
        <v>1.610000000000003</v>
      </c>
      <c r="G199" s="109">
        <f>E199-H199</f>
        <v>3.5899999999999981</v>
      </c>
      <c r="H199" s="244">
        <v>6.1</v>
      </c>
      <c r="I199" s="250">
        <v>19</v>
      </c>
      <c r="J199" s="223" t="s">
        <v>500</v>
      </c>
      <c r="K199" s="180" t="s">
        <v>486</v>
      </c>
      <c r="L199" s="11">
        <v>800</v>
      </c>
      <c r="M199" s="3">
        <v>1800</v>
      </c>
      <c r="N199" s="4">
        <v>0</v>
      </c>
      <c r="O199" s="4">
        <v>0</v>
      </c>
      <c r="P199" s="4">
        <v>0</v>
      </c>
      <c r="Q199" s="4">
        <v>0</v>
      </c>
      <c r="R199" s="4">
        <v>0</v>
      </c>
      <c r="S199" s="4">
        <v>0</v>
      </c>
      <c r="T199" s="4">
        <v>0</v>
      </c>
      <c r="U199" s="4">
        <v>0</v>
      </c>
      <c r="V199" s="4">
        <v>0</v>
      </c>
      <c r="W199" s="4">
        <v>0</v>
      </c>
      <c r="X199" s="4">
        <v>0</v>
      </c>
      <c r="Y199" s="4">
        <v>0</v>
      </c>
      <c r="Z199" s="4">
        <v>0</v>
      </c>
      <c r="AA199" s="4">
        <v>1</v>
      </c>
      <c r="AB199" s="4">
        <v>1</v>
      </c>
      <c r="AC199" s="4">
        <v>1</v>
      </c>
      <c r="AD199" s="4">
        <v>1</v>
      </c>
      <c r="AE199" s="4">
        <v>1</v>
      </c>
      <c r="AF199" s="4">
        <v>1</v>
      </c>
      <c r="AG199" s="67">
        <v>1</v>
      </c>
      <c r="AH199" s="67">
        <v>1</v>
      </c>
      <c r="AI199" s="67">
        <v>1</v>
      </c>
      <c r="AJ199" s="67">
        <v>1</v>
      </c>
      <c r="AK199" s="67">
        <v>1</v>
      </c>
      <c r="AL199" s="69">
        <v>1</v>
      </c>
      <c r="AM199" s="69">
        <v>1</v>
      </c>
      <c r="AN199" s="69">
        <v>1</v>
      </c>
      <c r="AO199" s="4">
        <v>0</v>
      </c>
      <c r="AP199" s="4">
        <v>0</v>
      </c>
      <c r="AQ199" s="4">
        <v>0</v>
      </c>
      <c r="AR199" s="4">
        <v>0</v>
      </c>
      <c r="AS199" s="4">
        <v>0</v>
      </c>
      <c r="AT199" s="4">
        <v>0</v>
      </c>
      <c r="AU199" s="4">
        <v>0</v>
      </c>
      <c r="AV199" s="4">
        <v>0</v>
      </c>
      <c r="AW199" s="4">
        <v>0</v>
      </c>
      <c r="AX199" s="4">
        <v>0</v>
      </c>
      <c r="AY199" s="4">
        <v>0</v>
      </c>
      <c r="AZ199" s="4">
        <v>0</v>
      </c>
      <c r="BA199" s="4">
        <v>0</v>
      </c>
      <c r="BB199" s="4">
        <v>1</v>
      </c>
      <c r="BC199" s="11"/>
    </row>
    <row r="200" spans="1:55" x14ac:dyDescent="0.2">
      <c r="A200" s="21" t="s">
        <v>147</v>
      </c>
      <c r="B200" s="22" t="s">
        <v>75</v>
      </c>
      <c r="C200" s="23" t="s">
        <v>75</v>
      </c>
      <c r="D200" s="23"/>
      <c r="E200" s="256" t="s">
        <v>507</v>
      </c>
      <c r="F200" s="256" t="s">
        <v>507</v>
      </c>
      <c r="G200" s="256"/>
      <c r="H200" s="257" t="s">
        <v>507</v>
      </c>
      <c r="I200" s="257" t="s">
        <v>507</v>
      </c>
      <c r="J200" s="256" t="s">
        <v>507</v>
      </c>
      <c r="K200" s="256" t="s">
        <v>507</v>
      </c>
      <c r="L200" s="21">
        <v>500</v>
      </c>
      <c r="M200" s="24">
        <v>1500</v>
      </c>
      <c r="N200" s="25">
        <v>0</v>
      </c>
      <c r="O200" s="25">
        <v>0</v>
      </c>
      <c r="P200" s="25">
        <v>0</v>
      </c>
      <c r="Q200" s="25">
        <v>0</v>
      </c>
      <c r="R200" s="25">
        <v>0</v>
      </c>
      <c r="S200" s="25">
        <v>0</v>
      </c>
      <c r="T200" s="25">
        <v>0</v>
      </c>
      <c r="U200" s="25">
        <v>0</v>
      </c>
      <c r="V200" s="25">
        <v>1</v>
      </c>
      <c r="W200" s="25">
        <v>1</v>
      </c>
      <c r="X200" s="25">
        <v>1</v>
      </c>
      <c r="Y200" s="25">
        <v>1</v>
      </c>
      <c r="Z200" s="25">
        <v>1</v>
      </c>
      <c r="AA200" s="25">
        <v>1</v>
      </c>
      <c r="AB200" s="25">
        <v>1</v>
      </c>
      <c r="AC200" s="25">
        <v>1</v>
      </c>
      <c r="AD200" s="25">
        <v>1</v>
      </c>
      <c r="AE200" s="25">
        <v>1</v>
      </c>
      <c r="AF200" s="25">
        <v>1</v>
      </c>
      <c r="AG200" s="25">
        <v>1</v>
      </c>
      <c r="AH200" s="25">
        <v>1</v>
      </c>
      <c r="AI200" s="25">
        <v>0</v>
      </c>
      <c r="AJ200" s="25">
        <v>0</v>
      </c>
      <c r="AK200" s="25">
        <v>0</v>
      </c>
      <c r="AL200" s="25">
        <v>0</v>
      </c>
      <c r="AM200" s="25">
        <v>0</v>
      </c>
      <c r="AN200" s="25">
        <v>0</v>
      </c>
      <c r="AO200" s="25">
        <v>0</v>
      </c>
      <c r="AP200" s="25">
        <v>0</v>
      </c>
      <c r="AQ200" s="25">
        <v>0</v>
      </c>
      <c r="AR200" s="25">
        <v>0</v>
      </c>
      <c r="AS200" s="25">
        <v>0</v>
      </c>
      <c r="AT200" s="25">
        <v>0</v>
      </c>
      <c r="AU200" s="25">
        <v>0</v>
      </c>
      <c r="AV200" s="25">
        <v>0</v>
      </c>
      <c r="AW200" s="25">
        <v>0</v>
      </c>
      <c r="AX200" s="25">
        <v>0</v>
      </c>
      <c r="AY200" s="25">
        <v>0</v>
      </c>
      <c r="AZ200" s="25">
        <v>0</v>
      </c>
      <c r="BA200" s="25">
        <v>0</v>
      </c>
      <c r="BB200" s="25">
        <v>1</v>
      </c>
      <c r="BC200" s="21" t="s">
        <v>148</v>
      </c>
    </row>
    <row r="201" spans="1:55" x14ac:dyDescent="0.2">
      <c r="A201" s="11" t="s">
        <v>262</v>
      </c>
      <c r="B201" s="43">
        <v>1.8</v>
      </c>
      <c r="C201" s="44">
        <v>21.9</v>
      </c>
      <c r="D201" s="44">
        <f t="shared" ref="D201:D211" si="12">(B201+C201)/2</f>
        <v>11.85</v>
      </c>
      <c r="E201" s="44"/>
      <c r="F201" s="44"/>
      <c r="G201" s="44"/>
      <c r="H201" s="254">
        <v>-6.5</v>
      </c>
      <c r="I201" s="254">
        <v>24.1</v>
      </c>
      <c r="J201" s="44" t="s">
        <v>547</v>
      </c>
      <c r="K201" s="172" t="s">
        <v>485</v>
      </c>
      <c r="L201" s="11">
        <v>1000</v>
      </c>
      <c r="M201" s="3">
        <v>3100</v>
      </c>
      <c r="N201" s="4">
        <v>0</v>
      </c>
      <c r="O201" s="4">
        <v>0</v>
      </c>
      <c r="P201" s="4">
        <v>0</v>
      </c>
      <c r="Q201" s="4">
        <v>0</v>
      </c>
      <c r="R201" s="4">
        <v>0</v>
      </c>
      <c r="S201" s="4">
        <v>0</v>
      </c>
      <c r="T201" s="4">
        <v>0</v>
      </c>
      <c r="U201" s="4">
        <v>0</v>
      </c>
      <c r="V201" s="4">
        <v>0</v>
      </c>
      <c r="W201" s="4">
        <v>0</v>
      </c>
      <c r="X201" s="4">
        <v>0</v>
      </c>
      <c r="Y201" s="4">
        <v>0</v>
      </c>
      <c r="Z201" s="4">
        <v>0</v>
      </c>
      <c r="AA201" s="4">
        <v>0</v>
      </c>
      <c r="AB201" s="4">
        <v>0</v>
      </c>
      <c r="AC201" s="4">
        <v>1</v>
      </c>
      <c r="AD201" s="4">
        <v>1</v>
      </c>
      <c r="AE201" s="4">
        <v>1</v>
      </c>
      <c r="AF201" s="4">
        <v>1</v>
      </c>
      <c r="AG201" s="4">
        <v>1</v>
      </c>
      <c r="AH201" s="4">
        <v>1</v>
      </c>
      <c r="AI201" s="4">
        <v>1</v>
      </c>
      <c r="AJ201" s="4">
        <v>1</v>
      </c>
      <c r="AK201" s="4">
        <v>1</v>
      </c>
      <c r="AL201" s="4">
        <v>1</v>
      </c>
      <c r="AM201" s="4">
        <v>1</v>
      </c>
      <c r="AN201" s="4">
        <v>1</v>
      </c>
      <c r="AO201" s="4">
        <v>1</v>
      </c>
      <c r="AP201" s="4">
        <v>1</v>
      </c>
      <c r="AQ201" s="4">
        <v>1</v>
      </c>
      <c r="AR201" s="4">
        <v>1</v>
      </c>
      <c r="AS201" s="4">
        <v>1</v>
      </c>
      <c r="AT201" s="4">
        <v>1</v>
      </c>
      <c r="AU201" s="4">
        <v>1</v>
      </c>
      <c r="AV201" s="4">
        <v>1</v>
      </c>
      <c r="AW201" s="4">
        <v>1</v>
      </c>
      <c r="AX201" s="4">
        <v>1</v>
      </c>
      <c r="AY201" s="4">
        <v>1</v>
      </c>
      <c r="AZ201" s="42">
        <v>1</v>
      </c>
      <c r="BA201" s="42">
        <v>1</v>
      </c>
      <c r="BB201" s="42">
        <v>1</v>
      </c>
      <c r="BC201" s="11"/>
    </row>
    <row r="202" spans="1:55" x14ac:dyDescent="0.2">
      <c r="A202" s="29" t="s">
        <v>149</v>
      </c>
      <c r="B202" s="30">
        <v>9.1</v>
      </c>
      <c r="C202" s="35">
        <v>21.7</v>
      </c>
      <c r="D202" s="35">
        <f t="shared" si="12"/>
        <v>15.399999999999999</v>
      </c>
      <c r="E202" s="35"/>
      <c r="F202" s="35"/>
      <c r="G202" s="35"/>
      <c r="H202" s="242">
        <v>8</v>
      </c>
      <c r="I202" s="242">
        <v>24.1</v>
      </c>
      <c r="J202" s="35" t="s">
        <v>499</v>
      </c>
      <c r="K202" s="173" t="s">
        <v>485</v>
      </c>
      <c r="L202" s="29">
        <v>500</v>
      </c>
      <c r="M202" s="32">
        <f>L202</f>
        <v>500</v>
      </c>
      <c r="N202" s="33">
        <v>0</v>
      </c>
      <c r="O202" s="33">
        <v>0</v>
      </c>
      <c r="P202" s="33">
        <v>0</v>
      </c>
      <c r="Q202" s="33">
        <v>0</v>
      </c>
      <c r="R202" s="33">
        <v>0</v>
      </c>
      <c r="S202" s="33">
        <v>0</v>
      </c>
      <c r="T202" s="33">
        <v>0</v>
      </c>
      <c r="U202" s="33">
        <v>0</v>
      </c>
      <c r="V202" s="33">
        <v>1</v>
      </c>
      <c r="W202" s="33">
        <v>0</v>
      </c>
      <c r="X202" s="33">
        <v>0</v>
      </c>
      <c r="Y202" s="33">
        <v>0</v>
      </c>
      <c r="Z202" s="33">
        <v>0</v>
      </c>
      <c r="AA202" s="33">
        <v>0</v>
      </c>
      <c r="AB202" s="33">
        <v>0</v>
      </c>
      <c r="AC202" s="33">
        <v>0</v>
      </c>
      <c r="AD202" s="33">
        <v>0</v>
      </c>
      <c r="AE202" s="33">
        <v>0</v>
      </c>
      <c r="AF202" s="33">
        <v>0</v>
      </c>
      <c r="AG202" s="33">
        <v>0</v>
      </c>
      <c r="AH202" s="33">
        <v>0</v>
      </c>
      <c r="AI202" s="33">
        <v>0</v>
      </c>
      <c r="AJ202" s="33">
        <v>0</v>
      </c>
      <c r="AK202" s="33">
        <v>0</v>
      </c>
      <c r="AL202" s="33">
        <v>0</v>
      </c>
      <c r="AM202" s="33">
        <v>0</v>
      </c>
      <c r="AN202" s="33">
        <v>0</v>
      </c>
      <c r="AO202" s="33">
        <v>0</v>
      </c>
      <c r="AP202" s="33">
        <v>0</v>
      </c>
      <c r="AQ202" s="33">
        <v>0</v>
      </c>
      <c r="AR202" s="33">
        <v>0</v>
      </c>
      <c r="AS202" s="33">
        <v>0</v>
      </c>
      <c r="AT202" s="33">
        <v>0</v>
      </c>
      <c r="AU202" s="33">
        <v>0</v>
      </c>
      <c r="AV202" s="33">
        <v>0</v>
      </c>
      <c r="AW202" s="33">
        <v>0</v>
      </c>
      <c r="AX202" s="33">
        <v>0</v>
      </c>
      <c r="AY202" s="33">
        <v>0</v>
      </c>
      <c r="AZ202" s="33">
        <v>0</v>
      </c>
      <c r="BA202" s="33">
        <v>0</v>
      </c>
      <c r="BB202" s="33">
        <v>1</v>
      </c>
      <c r="BC202" s="29" t="s">
        <v>161</v>
      </c>
    </row>
    <row r="203" spans="1:55" x14ac:dyDescent="0.2">
      <c r="A203" s="11" t="s">
        <v>318</v>
      </c>
      <c r="B203" s="12">
        <v>-1.2</v>
      </c>
      <c r="C203" s="5">
        <v>24.3</v>
      </c>
      <c r="D203" s="5">
        <f t="shared" si="12"/>
        <v>11.55</v>
      </c>
      <c r="E203" s="5"/>
      <c r="F203" s="5"/>
      <c r="G203" s="5"/>
      <c r="H203" s="327">
        <v>-5.8</v>
      </c>
      <c r="I203" s="244">
        <v>24.8</v>
      </c>
      <c r="J203" s="5" t="s">
        <v>502</v>
      </c>
      <c r="K203" s="169" t="s">
        <v>485</v>
      </c>
      <c r="L203" s="11">
        <v>500</v>
      </c>
      <c r="M203" s="3">
        <v>1700</v>
      </c>
      <c r="N203" s="4">
        <v>0</v>
      </c>
      <c r="O203" s="4">
        <v>0</v>
      </c>
      <c r="P203" s="4">
        <v>0</v>
      </c>
      <c r="Q203" s="4">
        <v>0</v>
      </c>
      <c r="R203" s="4">
        <v>0</v>
      </c>
      <c r="S203" s="4">
        <v>0</v>
      </c>
      <c r="T203" s="4">
        <v>0</v>
      </c>
      <c r="U203" s="4">
        <v>0</v>
      </c>
      <c r="V203" s="4">
        <v>1</v>
      </c>
      <c r="W203" s="4">
        <v>1</v>
      </c>
      <c r="X203" s="4">
        <v>1</v>
      </c>
      <c r="Y203" s="4">
        <v>1</v>
      </c>
      <c r="Z203" s="4">
        <v>1</v>
      </c>
      <c r="AA203" s="4">
        <v>1</v>
      </c>
      <c r="AB203" s="4">
        <v>1</v>
      </c>
      <c r="AC203" s="4">
        <v>1</v>
      </c>
      <c r="AD203" s="4">
        <v>1</v>
      </c>
      <c r="AE203" s="4">
        <v>1</v>
      </c>
      <c r="AF203" s="4">
        <v>1</v>
      </c>
      <c r="AG203" s="4">
        <v>1</v>
      </c>
      <c r="AH203" s="4">
        <v>1</v>
      </c>
      <c r="AI203" s="4">
        <v>1</v>
      </c>
      <c r="AJ203" s="4">
        <v>1</v>
      </c>
      <c r="AK203" s="4">
        <v>1</v>
      </c>
      <c r="AL203" s="4">
        <v>1</v>
      </c>
      <c r="AM203" s="4">
        <v>0</v>
      </c>
      <c r="AN203" s="4">
        <v>0</v>
      </c>
      <c r="AO203" s="4">
        <v>0</v>
      </c>
      <c r="AP203" s="4">
        <v>0</v>
      </c>
      <c r="AQ203" s="4">
        <v>0</v>
      </c>
      <c r="AR203" s="4">
        <v>0</v>
      </c>
      <c r="AS203" s="4">
        <v>0</v>
      </c>
      <c r="AT203" s="4">
        <v>0</v>
      </c>
      <c r="AU203" s="4">
        <v>0</v>
      </c>
      <c r="AV203" s="4">
        <v>0</v>
      </c>
      <c r="AW203" s="4">
        <v>0</v>
      </c>
      <c r="AX203" s="4">
        <v>0</v>
      </c>
      <c r="AY203" s="4">
        <v>0</v>
      </c>
      <c r="AZ203" s="4">
        <v>0</v>
      </c>
      <c r="BA203" s="4">
        <v>0</v>
      </c>
      <c r="BB203" s="4">
        <v>1</v>
      </c>
      <c r="BC203" s="11"/>
    </row>
    <row r="204" spans="1:55" x14ac:dyDescent="0.2">
      <c r="A204" s="11" t="s">
        <v>263</v>
      </c>
      <c r="B204" s="12">
        <v>-12.4</v>
      </c>
      <c r="C204" s="5">
        <v>20.8</v>
      </c>
      <c r="D204" s="5">
        <f t="shared" si="12"/>
        <v>4.2</v>
      </c>
      <c r="E204" s="5"/>
      <c r="F204" s="5"/>
      <c r="G204" s="5"/>
      <c r="H204" s="244">
        <v>-18</v>
      </c>
      <c r="I204" s="244">
        <v>22.5</v>
      </c>
      <c r="J204" s="5" t="s">
        <v>551</v>
      </c>
      <c r="K204" s="169" t="s">
        <v>486</v>
      </c>
      <c r="L204" s="11">
        <v>800</v>
      </c>
      <c r="M204" s="3">
        <v>2000</v>
      </c>
      <c r="N204" s="4">
        <v>0</v>
      </c>
      <c r="O204" s="4">
        <v>0</v>
      </c>
      <c r="P204" s="4">
        <v>0</v>
      </c>
      <c r="Q204" s="4">
        <v>0</v>
      </c>
      <c r="R204" s="4">
        <v>0</v>
      </c>
      <c r="S204" s="4">
        <v>0</v>
      </c>
      <c r="T204" s="4">
        <v>0</v>
      </c>
      <c r="U204" s="4">
        <v>0</v>
      </c>
      <c r="V204" s="4">
        <v>0</v>
      </c>
      <c r="W204" s="4">
        <v>0</v>
      </c>
      <c r="X204" s="4">
        <v>0</v>
      </c>
      <c r="Y204" s="4">
        <v>0</v>
      </c>
      <c r="Z204" s="4">
        <v>0</v>
      </c>
      <c r="AA204" s="4">
        <v>1</v>
      </c>
      <c r="AB204" s="4">
        <v>1</v>
      </c>
      <c r="AC204" s="4">
        <v>1</v>
      </c>
      <c r="AD204" s="4">
        <v>1</v>
      </c>
      <c r="AE204" s="4">
        <v>1</v>
      </c>
      <c r="AF204" s="4">
        <v>1</v>
      </c>
      <c r="AG204" s="4">
        <v>1</v>
      </c>
      <c r="AH204" s="4">
        <v>1</v>
      </c>
      <c r="AI204" s="4">
        <v>1</v>
      </c>
      <c r="AJ204" s="4">
        <v>1</v>
      </c>
      <c r="AK204" s="4">
        <v>1</v>
      </c>
      <c r="AL204" s="4">
        <v>1</v>
      </c>
      <c r="AM204" s="4">
        <v>1</v>
      </c>
      <c r="AN204" s="4">
        <v>1</v>
      </c>
      <c r="AO204" s="4">
        <v>1</v>
      </c>
      <c r="AP204" s="4">
        <v>1</v>
      </c>
      <c r="AQ204" s="4">
        <v>1</v>
      </c>
      <c r="AR204" s="4">
        <v>0</v>
      </c>
      <c r="AS204" s="4">
        <v>0</v>
      </c>
      <c r="AT204" s="4">
        <v>0</v>
      </c>
      <c r="AU204" s="4">
        <v>0</v>
      </c>
      <c r="AV204" s="4">
        <v>0</v>
      </c>
      <c r="AW204" s="4">
        <v>0</v>
      </c>
      <c r="AX204" s="4">
        <v>0</v>
      </c>
      <c r="AY204" s="4">
        <v>0</v>
      </c>
      <c r="AZ204" s="4">
        <v>0</v>
      </c>
      <c r="BA204" s="4">
        <v>0</v>
      </c>
      <c r="BB204" s="4">
        <v>1</v>
      </c>
      <c r="BC204" s="11"/>
    </row>
    <row r="205" spans="1:55" x14ac:dyDescent="0.2">
      <c r="A205" s="11" t="s">
        <v>264</v>
      </c>
      <c r="B205" s="12">
        <v>-1.1000000000000001</v>
      </c>
      <c r="C205" s="5">
        <v>27.7</v>
      </c>
      <c r="D205" s="5">
        <f t="shared" si="12"/>
        <v>13.299999999999999</v>
      </c>
      <c r="E205" s="5"/>
      <c r="F205" s="5"/>
      <c r="G205" s="5"/>
      <c r="H205" s="244">
        <v>-11.6</v>
      </c>
      <c r="I205" s="327">
        <v>24.8</v>
      </c>
      <c r="J205" s="5" t="s">
        <v>541</v>
      </c>
      <c r="K205" s="169" t="s">
        <v>486</v>
      </c>
      <c r="L205" s="11">
        <v>200</v>
      </c>
      <c r="M205" s="3">
        <v>2700</v>
      </c>
      <c r="N205" s="6">
        <v>1</v>
      </c>
      <c r="O205" s="4">
        <v>1</v>
      </c>
      <c r="P205" s="4">
        <v>1</v>
      </c>
      <c r="Q205" s="4">
        <v>1</v>
      </c>
      <c r="R205" s="4">
        <v>1</v>
      </c>
      <c r="S205" s="4">
        <v>1</v>
      </c>
      <c r="T205" s="4">
        <v>1</v>
      </c>
      <c r="U205" s="4">
        <v>1</v>
      </c>
      <c r="V205" s="4">
        <v>1</v>
      </c>
      <c r="W205" s="4">
        <v>1</v>
      </c>
      <c r="X205" s="4">
        <v>1</v>
      </c>
      <c r="Y205" s="4">
        <v>1</v>
      </c>
      <c r="Z205" s="4">
        <v>1</v>
      </c>
      <c r="AA205" s="4">
        <v>1</v>
      </c>
      <c r="AB205" s="4">
        <v>1</v>
      </c>
      <c r="AC205" s="4">
        <v>1</v>
      </c>
      <c r="AD205" s="4">
        <v>1</v>
      </c>
      <c r="AE205" s="4">
        <v>1</v>
      </c>
      <c r="AF205" s="4">
        <v>1</v>
      </c>
      <c r="AG205" s="4">
        <v>1</v>
      </c>
      <c r="AH205" s="4">
        <v>1</v>
      </c>
      <c r="AI205" s="4">
        <v>1</v>
      </c>
      <c r="AJ205" s="4">
        <v>1</v>
      </c>
      <c r="AK205" s="4">
        <v>1</v>
      </c>
      <c r="AL205" s="4">
        <v>1</v>
      </c>
      <c r="AM205" s="4">
        <v>1</v>
      </c>
      <c r="AN205" s="4">
        <v>1</v>
      </c>
      <c r="AO205" s="4">
        <v>1</v>
      </c>
      <c r="AP205" s="4">
        <v>1</v>
      </c>
      <c r="AQ205" s="4">
        <v>1</v>
      </c>
      <c r="AR205" s="4">
        <v>1</v>
      </c>
      <c r="AS205" s="4">
        <v>1</v>
      </c>
      <c r="AT205" s="4">
        <v>1</v>
      </c>
      <c r="AU205" s="4">
        <v>1</v>
      </c>
      <c r="AV205" s="4">
        <v>1</v>
      </c>
      <c r="AW205" s="4">
        <v>1</v>
      </c>
      <c r="AX205" s="4">
        <v>1</v>
      </c>
      <c r="AY205" s="4">
        <v>0</v>
      </c>
      <c r="AZ205" s="4">
        <v>0</v>
      </c>
      <c r="BA205" s="4">
        <v>0</v>
      </c>
      <c r="BB205" s="4">
        <v>1</v>
      </c>
      <c r="BC205" s="11"/>
    </row>
    <row r="206" spans="1:55" x14ac:dyDescent="0.2">
      <c r="A206" s="333" t="s">
        <v>291</v>
      </c>
      <c r="B206" s="334" t="s">
        <v>75</v>
      </c>
      <c r="C206" s="334" t="s">
        <v>75</v>
      </c>
      <c r="D206" s="335"/>
      <c r="E206" s="335"/>
      <c r="F206" s="335"/>
      <c r="G206" s="335"/>
      <c r="H206" s="339" t="s">
        <v>507</v>
      </c>
      <c r="I206" s="339" t="s">
        <v>507</v>
      </c>
      <c r="J206" s="335"/>
      <c r="K206" s="336" t="s">
        <v>485</v>
      </c>
      <c r="L206" s="333">
        <v>500</v>
      </c>
      <c r="M206" s="337">
        <v>2000</v>
      </c>
      <c r="N206" s="338">
        <v>0</v>
      </c>
      <c r="O206" s="338">
        <v>0</v>
      </c>
      <c r="P206" s="338">
        <v>0</v>
      </c>
      <c r="Q206" s="338">
        <v>0</v>
      </c>
      <c r="R206" s="338">
        <v>0</v>
      </c>
      <c r="S206" s="338">
        <v>0</v>
      </c>
      <c r="T206" s="338">
        <v>0</v>
      </c>
      <c r="U206" s="338">
        <v>0</v>
      </c>
      <c r="V206" s="338">
        <v>1</v>
      </c>
      <c r="W206" s="338">
        <v>1</v>
      </c>
      <c r="X206" s="338">
        <v>1</v>
      </c>
      <c r="Y206" s="338">
        <v>1</v>
      </c>
      <c r="Z206" s="338">
        <v>1</v>
      </c>
      <c r="AA206" s="338">
        <v>1</v>
      </c>
      <c r="AB206" s="338">
        <v>1</v>
      </c>
      <c r="AC206" s="338">
        <v>1</v>
      </c>
      <c r="AD206" s="338">
        <v>1</v>
      </c>
      <c r="AE206" s="338">
        <v>1</v>
      </c>
      <c r="AF206" s="338">
        <v>1</v>
      </c>
      <c r="AG206" s="338">
        <v>1</v>
      </c>
      <c r="AH206" s="338">
        <v>1</v>
      </c>
      <c r="AI206" s="338">
        <v>1</v>
      </c>
      <c r="AJ206" s="338">
        <v>1</v>
      </c>
      <c r="AK206" s="338">
        <v>1</v>
      </c>
      <c r="AL206" s="338">
        <v>1</v>
      </c>
      <c r="AM206" s="338">
        <v>1</v>
      </c>
      <c r="AN206" s="338">
        <v>1</v>
      </c>
      <c r="AO206" s="338">
        <v>1</v>
      </c>
      <c r="AP206" s="338">
        <v>1</v>
      </c>
      <c r="AQ206" s="338">
        <v>1</v>
      </c>
      <c r="AR206" s="338">
        <v>0</v>
      </c>
      <c r="AS206" s="338">
        <v>0</v>
      </c>
      <c r="AT206" s="338">
        <v>0</v>
      </c>
      <c r="AU206" s="338">
        <v>0</v>
      </c>
      <c r="AV206" s="338">
        <v>0</v>
      </c>
      <c r="AW206" s="338">
        <v>0</v>
      </c>
      <c r="AX206" s="338">
        <v>0</v>
      </c>
      <c r="AY206" s="338">
        <v>0</v>
      </c>
      <c r="AZ206" s="338">
        <v>0</v>
      </c>
      <c r="BA206" s="338">
        <v>0</v>
      </c>
      <c r="BB206" s="338">
        <v>1</v>
      </c>
      <c r="BC206" s="333" t="s">
        <v>292</v>
      </c>
    </row>
    <row r="207" spans="1:55" x14ac:dyDescent="0.2">
      <c r="A207" s="11" t="s">
        <v>265</v>
      </c>
      <c r="B207" s="12">
        <v>0</v>
      </c>
      <c r="C207" s="5">
        <v>27.4</v>
      </c>
      <c r="D207" s="5">
        <f t="shared" si="12"/>
        <v>13.7</v>
      </c>
      <c r="E207" s="5"/>
      <c r="F207" s="5"/>
      <c r="G207" s="5"/>
      <c r="H207" s="244">
        <v>-0.2</v>
      </c>
      <c r="I207" s="327">
        <v>24.1</v>
      </c>
      <c r="J207" s="5" t="s">
        <v>500</v>
      </c>
      <c r="K207" s="169" t="s">
        <v>486</v>
      </c>
      <c r="L207" s="11">
        <v>200</v>
      </c>
      <c r="M207" s="3">
        <v>2300</v>
      </c>
      <c r="N207" s="4">
        <v>1</v>
      </c>
      <c r="O207" s="4">
        <v>1</v>
      </c>
      <c r="P207" s="4">
        <v>1</v>
      </c>
      <c r="Q207" s="4">
        <v>1</v>
      </c>
      <c r="R207" s="4">
        <v>1</v>
      </c>
      <c r="S207" s="4">
        <v>1</v>
      </c>
      <c r="T207" s="4">
        <v>1</v>
      </c>
      <c r="U207" s="4">
        <v>1</v>
      </c>
      <c r="V207" s="4">
        <v>1</v>
      </c>
      <c r="W207" s="4">
        <v>1</v>
      </c>
      <c r="X207" s="4">
        <v>1</v>
      </c>
      <c r="Y207" s="4">
        <v>1</v>
      </c>
      <c r="Z207" s="4">
        <v>1</v>
      </c>
      <c r="AA207" s="4">
        <v>1</v>
      </c>
      <c r="AB207" s="4">
        <v>1</v>
      </c>
      <c r="AC207" s="4">
        <v>1</v>
      </c>
      <c r="AD207" s="4">
        <v>1</v>
      </c>
      <c r="AE207" s="4">
        <v>1</v>
      </c>
      <c r="AF207" s="4">
        <v>1</v>
      </c>
      <c r="AG207" s="4">
        <v>1</v>
      </c>
      <c r="AH207" s="4">
        <v>1</v>
      </c>
      <c r="AI207" s="4">
        <v>1</v>
      </c>
      <c r="AJ207" s="4">
        <v>1</v>
      </c>
      <c r="AK207" s="4">
        <v>1</v>
      </c>
      <c r="AL207" s="4">
        <v>1</v>
      </c>
      <c r="AM207" s="4">
        <v>1</v>
      </c>
      <c r="AN207" s="4">
        <v>1</v>
      </c>
      <c r="AO207" s="4">
        <v>1</v>
      </c>
      <c r="AP207" s="4">
        <v>1</v>
      </c>
      <c r="AQ207" s="4">
        <v>1</v>
      </c>
      <c r="AR207" s="4">
        <v>1</v>
      </c>
      <c r="AS207" s="4">
        <v>1</v>
      </c>
      <c r="AT207" s="4">
        <v>1</v>
      </c>
      <c r="AU207" s="4">
        <v>0</v>
      </c>
      <c r="AV207" s="4">
        <v>0</v>
      </c>
      <c r="AW207" s="4">
        <v>0</v>
      </c>
      <c r="AX207" s="4">
        <v>0</v>
      </c>
      <c r="AY207" s="4">
        <v>0</v>
      </c>
      <c r="AZ207" s="4">
        <v>0</v>
      </c>
      <c r="BA207" s="4">
        <v>0</v>
      </c>
      <c r="BB207" s="4">
        <v>1</v>
      </c>
      <c r="BC207" s="11"/>
    </row>
    <row r="208" spans="1:55" x14ac:dyDescent="0.2">
      <c r="A208" s="11" t="s">
        <v>268</v>
      </c>
      <c r="B208" s="12">
        <v>3.4</v>
      </c>
      <c r="C208" s="5">
        <v>27.8</v>
      </c>
      <c r="D208" s="5">
        <f t="shared" si="12"/>
        <v>15.6</v>
      </c>
      <c r="E208" s="5"/>
      <c r="F208" s="5"/>
      <c r="G208" s="5"/>
      <c r="H208" s="244">
        <v>3.4</v>
      </c>
      <c r="I208" s="327">
        <v>26.2</v>
      </c>
      <c r="J208" s="5" t="s">
        <v>506</v>
      </c>
      <c r="K208" s="169" t="s">
        <v>486</v>
      </c>
      <c r="L208" s="11">
        <v>300</v>
      </c>
      <c r="M208" s="3">
        <v>2400</v>
      </c>
      <c r="N208" s="4">
        <v>0</v>
      </c>
      <c r="O208" s="4">
        <v>0</v>
      </c>
      <c r="P208" s="4">
        <v>0</v>
      </c>
      <c r="Q208" s="4">
        <v>0</v>
      </c>
      <c r="R208" s="4">
        <v>1</v>
      </c>
      <c r="S208" s="4">
        <v>1</v>
      </c>
      <c r="T208" s="4">
        <v>1</v>
      </c>
      <c r="U208" s="4">
        <v>1</v>
      </c>
      <c r="V208" s="4">
        <v>1</v>
      </c>
      <c r="W208" s="4">
        <v>1</v>
      </c>
      <c r="X208" s="4">
        <v>1</v>
      </c>
      <c r="Y208" s="4">
        <v>1</v>
      </c>
      <c r="Z208" s="4">
        <v>1</v>
      </c>
      <c r="AA208" s="4">
        <v>1</v>
      </c>
      <c r="AB208" s="4">
        <v>1</v>
      </c>
      <c r="AC208" s="4">
        <v>1</v>
      </c>
      <c r="AD208" s="4">
        <v>1</v>
      </c>
      <c r="AE208" s="4">
        <v>1</v>
      </c>
      <c r="AF208" s="4">
        <v>1</v>
      </c>
      <c r="AG208" s="4">
        <v>1</v>
      </c>
      <c r="AH208" s="4">
        <v>1</v>
      </c>
      <c r="AI208" s="4">
        <v>1</v>
      </c>
      <c r="AJ208" s="4">
        <v>1</v>
      </c>
      <c r="AK208" s="4">
        <v>1</v>
      </c>
      <c r="AL208" s="4">
        <v>1</v>
      </c>
      <c r="AM208" s="4">
        <v>1</v>
      </c>
      <c r="AN208" s="4">
        <v>1</v>
      </c>
      <c r="AO208" s="4">
        <v>1</v>
      </c>
      <c r="AP208" s="4">
        <v>1</v>
      </c>
      <c r="AQ208" s="4">
        <v>1</v>
      </c>
      <c r="AR208" s="4">
        <v>1</v>
      </c>
      <c r="AS208" s="4">
        <v>1</v>
      </c>
      <c r="AT208" s="4">
        <v>1</v>
      </c>
      <c r="AU208" s="4">
        <v>1</v>
      </c>
      <c r="AV208" s="4">
        <v>0</v>
      </c>
      <c r="AW208" s="4">
        <v>0</v>
      </c>
      <c r="AX208" s="4">
        <v>0</v>
      </c>
      <c r="AY208" s="4">
        <v>0</v>
      </c>
      <c r="AZ208" s="4">
        <v>0</v>
      </c>
      <c r="BA208" s="4">
        <v>0</v>
      </c>
      <c r="BB208" s="4">
        <v>1</v>
      </c>
      <c r="BC208" s="11"/>
    </row>
    <row r="209" spans="1:58" x14ac:dyDescent="0.2">
      <c r="A209" s="29" t="s">
        <v>150</v>
      </c>
      <c r="B209" s="30">
        <v>8.6</v>
      </c>
      <c r="C209" s="35">
        <v>16.600000000000001</v>
      </c>
      <c r="D209" s="35">
        <f t="shared" si="12"/>
        <v>12.600000000000001</v>
      </c>
      <c r="E209" s="35"/>
      <c r="F209" s="35"/>
      <c r="G209" s="35"/>
      <c r="H209" s="242">
        <v>7.5</v>
      </c>
      <c r="I209" s="242">
        <v>21.7</v>
      </c>
      <c r="J209" s="35" t="s">
        <v>500</v>
      </c>
      <c r="K209" s="173" t="s">
        <v>485</v>
      </c>
      <c r="L209" s="29">
        <v>900</v>
      </c>
      <c r="M209" s="32">
        <f>L209</f>
        <v>900</v>
      </c>
      <c r="N209" s="33">
        <v>0</v>
      </c>
      <c r="O209" s="33">
        <v>0</v>
      </c>
      <c r="P209" s="33">
        <v>0</v>
      </c>
      <c r="Q209" s="33">
        <v>0</v>
      </c>
      <c r="R209" s="33">
        <v>0</v>
      </c>
      <c r="S209" s="33">
        <v>0</v>
      </c>
      <c r="T209" s="33">
        <v>0</v>
      </c>
      <c r="U209" s="33">
        <v>0</v>
      </c>
      <c r="V209" s="33">
        <v>0</v>
      </c>
      <c r="W209" s="33">
        <v>0</v>
      </c>
      <c r="X209" s="33">
        <v>0</v>
      </c>
      <c r="Y209" s="33">
        <v>0</v>
      </c>
      <c r="Z209" s="33">
        <v>0</v>
      </c>
      <c r="AA209" s="33">
        <v>0</v>
      </c>
      <c r="AB209" s="33">
        <v>1</v>
      </c>
      <c r="AC209" s="33">
        <v>0</v>
      </c>
      <c r="AD209" s="33">
        <v>0</v>
      </c>
      <c r="AE209" s="33">
        <v>0</v>
      </c>
      <c r="AF209" s="33">
        <v>0</v>
      </c>
      <c r="AG209" s="33">
        <v>0</v>
      </c>
      <c r="AH209" s="33">
        <v>0</v>
      </c>
      <c r="AI209" s="33">
        <v>0</v>
      </c>
      <c r="AJ209" s="33">
        <v>0</v>
      </c>
      <c r="AK209" s="33">
        <v>0</v>
      </c>
      <c r="AL209" s="33">
        <v>0</v>
      </c>
      <c r="AM209" s="33">
        <v>0</v>
      </c>
      <c r="AN209" s="33">
        <v>0</v>
      </c>
      <c r="AO209" s="33">
        <v>0</v>
      </c>
      <c r="AP209" s="33">
        <v>0</v>
      </c>
      <c r="AQ209" s="33">
        <v>0</v>
      </c>
      <c r="AR209" s="33">
        <v>0</v>
      </c>
      <c r="AS209" s="33">
        <v>0</v>
      </c>
      <c r="AT209" s="33">
        <v>0</v>
      </c>
      <c r="AU209" s="33">
        <v>0</v>
      </c>
      <c r="AV209" s="33">
        <v>0</v>
      </c>
      <c r="AW209" s="33">
        <v>0</v>
      </c>
      <c r="AX209" s="33">
        <v>0</v>
      </c>
      <c r="AY209" s="33">
        <v>0</v>
      </c>
      <c r="AZ209" s="33">
        <v>0</v>
      </c>
      <c r="BA209" s="33">
        <v>0</v>
      </c>
      <c r="BB209" s="33">
        <v>1</v>
      </c>
      <c r="BC209" s="29" t="s">
        <v>267</v>
      </c>
    </row>
    <row r="210" spans="1:58" x14ac:dyDescent="0.2">
      <c r="A210" s="11" t="s">
        <v>269</v>
      </c>
      <c r="B210" s="12">
        <v>7.3</v>
      </c>
      <c r="C210" s="5">
        <v>21.9</v>
      </c>
      <c r="D210" s="5">
        <f t="shared" si="12"/>
        <v>14.6</v>
      </c>
      <c r="E210" s="5"/>
      <c r="F210" s="5"/>
      <c r="G210" s="5"/>
      <c r="H210" s="244">
        <v>7</v>
      </c>
      <c r="I210" s="244">
        <v>21.7</v>
      </c>
      <c r="J210" s="5" t="s">
        <v>552</v>
      </c>
      <c r="K210" s="169" t="s">
        <v>485</v>
      </c>
      <c r="L210" s="11">
        <v>800</v>
      </c>
      <c r="M210" s="3">
        <v>1000</v>
      </c>
      <c r="N210" s="4">
        <v>0</v>
      </c>
      <c r="O210" s="4">
        <v>0</v>
      </c>
      <c r="P210" s="4">
        <v>0</v>
      </c>
      <c r="Q210" s="4">
        <v>0</v>
      </c>
      <c r="R210" s="4">
        <v>0</v>
      </c>
      <c r="S210" s="4">
        <v>0</v>
      </c>
      <c r="T210" s="4">
        <v>0</v>
      </c>
      <c r="U210" s="4">
        <v>0</v>
      </c>
      <c r="V210" s="4">
        <v>0</v>
      </c>
      <c r="W210" s="4">
        <v>0</v>
      </c>
      <c r="X210" s="4">
        <v>0</v>
      </c>
      <c r="Y210" s="4">
        <v>0</v>
      </c>
      <c r="Z210" s="4">
        <v>0</v>
      </c>
      <c r="AA210" s="4">
        <v>1</v>
      </c>
      <c r="AB210" s="4">
        <v>1</v>
      </c>
      <c r="AC210" s="4">
        <v>1</v>
      </c>
      <c r="AD210" s="4">
        <v>0</v>
      </c>
      <c r="AE210" s="4">
        <v>0</v>
      </c>
      <c r="AF210" s="4">
        <v>0</v>
      </c>
      <c r="AG210" s="4">
        <v>0</v>
      </c>
      <c r="AH210" s="4">
        <v>0</v>
      </c>
      <c r="AI210" s="4">
        <v>0</v>
      </c>
      <c r="AJ210" s="4">
        <v>0</v>
      </c>
      <c r="AK210" s="4">
        <v>0</v>
      </c>
      <c r="AL210" s="4">
        <v>0</v>
      </c>
      <c r="AM210" s="4">
        <v>0</v>
      </c>
      <c r="AN210" s="4">
        <v>0</v>
      </c>
      <c r="AO210" s="4">
        <v>0</v>
      </c>
      <c r="AP210" s="4">
        <v>0</v>
      </c>
      <c r="AQ210" s="4">
        <v>0</v>
      </c>
      <c r="AR210" s="4">
        <v>0</v>
      </c>
      <c r="AS210" s="4">
        <v>0</v>
      </c>
      <c r="AT210" s="4">
        <v>0</v>
      </c>
      <c r="AU210" s="4">
        <v>0</v>
      </c>
      <c r="AV210" s="4">
        <v>0</v>
      </c>
      <c r="AW210" s="4">
        <v>0</v>
      </c>
      <c r="AX210" s="4">
        <v>0</v>
      </c>
      <c r="AY210" s="4">
        <v>0</v>
      </c>
      <c r="AZ210" s="4">
        <v>0</v>
      </c>
      <c r="BA210" s="4">
        <v>0</v>
      </c>
      <c r="BB210" s="4">
        <v>1</v>
      </c>
      <c r="BC210" s="11"/>
    </row>
    <row r="211" spans="1:58" x14ac:dyDescent="0.2">
      <c r="A211" s="29" t="s">
        <v>151</v>
      </c>
      <c r="B211" s="30">
        <v>7.3</v>
      </c>
      <c r="C211" s="35">
        <v>27.6</v>
      </c>
      <c r="D211" s="35">
        <f t="shared" si="12"/>
        <v>17.45</v>
      </c>
      <c r="E211" s="35"/>
      <c r="F211" s="35"/>
      <c r="G211" s="35"/>
      <c r="H211" s="340">
        <v>2</v>
      </c>
      <c r="I211" s="242">
        <v>19</v>
      </c>
      <c r="J211" s="35" t="s">
        <v>499</v>
      </c>
      <c r="K211" s="173" t="s">
        <v>485</v>
      </c>
      <c r="L211" s="29">
        <v>1000</v>
      </c>
      <c r="M211" s="32">
        <f>L211</f>
        <v>1000</v>
      </c>
      <c r="N211" s="33">
        <v>0</v>
      </c>
      <c r="O211" s="33">
        <v>0</v>
      </c>
      <c r="P211" s="33">
        <v>0</v>
      </c>
      <c r="Q211" s="33">
        <v>0</v>
      </c>
      <c r="R211" s="33">
        <v>0</v>
      </c>
      <c r="S211" s="33">
        <v>0</v>
      </c>
      <c r="T211" s="33">
        <v>0</v>
      </c>
      <c r="U211" s="33">
        <v>0</v>
      </c>
      <c r="V211" s="33">
        <v>0</v>
      </c>
      <c r="W211" s="33">
        <v>0</v>
      </c>
      <c r="X211" s="33">
        <v>0</v>
      </c>
      <c r="Y211" s="33">
        <v>0</v>
      </c>
      <c r="Z211" s="33">
        <v>0</v>
      </c>
      <c r="AA211" s="33">
        <v>0</v>
      </c>
      <c r="AB211" s="33">
        <v>0</v>
      </c>
      <c r="AC211" s="33">
        <v>1</v>
      </c>
      <c r="AD211" s="33">
        <v>0</v>
      </c>
      <c r="AE211" s="33">
        <v>0</v>
      </c>
      <c r="AF211" s="33">
        <v>0</v>
      </c>
      <c r="AG211" s="33">
        <v>0</v>
      </c>
      <c r="AH211" s="33">
        <v>0</v>
      </c>
      <c r="AI211" s="33">
        <v>0</v>
      </c>
      <c r="AJ211" s="33">
        <v>0</v>
      </c>
      <c r="AK211" s="33">
        <v>0</v>
      </c>
      <c r="AL211" s="33">
        <v>0</v>
      </c>
      <c r="AM211" s="33">
        <v>0</v>
      </c>
      <c r="AN211" s="33">
        <v>0</v>
      </c>
      <c r="AO211" s="33">
        <v>0</v>
      </c>
      <c r="AP211" s="33">
        <v>0</v>
      </c>
      <c r="AQ211" s="33">
        <v>0</v>
      </c>
      <c r="AR211" s="33">
        <v>0</v>
      </c>
      <c r="AS211" s="33">
        <v>0</v>
      </c>
      <c r="AT211" s="33">
        <v>0</v>
      </c>
      <c r="AU211" s="33">
        <v>0</v>
      </c>
      <c r="AV211" s="33">
        <v>0</v>
      </c>
      <c r="AW211" s="33">
        <v>0</v>
      </c>
      <c r="AX211" s="33">
        <v>0</v>
      </c>
      <c r="AY211" s="33">
        <v>0</v>
      </c>
      <c r="AZ211" s="33">
        <v>0</v>
      </c>
      <c r="BA211" s="33">
        <v>0</v>
      </c>
      <c r="BB211" s="33">
        <v>1</v>
      </c>
      <c r="BC211" s="29" t="s">
        <v>266</v>
      </c>
    </row>
    <row r="212" spans="1:58" x14ac:dyDescent="0.2">
      <c r="A212" s="16"/>
      <c r="B212" s="17"/>
      <c r="C212" s="5"/>
      <c r="D212" s="5"/>
      <c r="E212" s="5"/>
      <c r="F212" s="5"/>
      <c r="G212" s="5"/>
      <c r="H212" s="215"/>
      <c r="I212" s="215"/>
      <c r="J212" s="220"/>
      <c r="K212" s="169"/>
      <c r="L212" s="16"/>
      <c r="M212" s="3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16"/>
    </row>
    <row r="213" spans="1:58" s="26" customFormat="1" x14ac:dyDescent="0.2">
      <c r="A213" s="90" t="s">
        <v>555</v>
      </c>
      <c r="H213" s="27"/>
      <c r="J213" s="227"/>
      <c r="K213" s="175"/>
      <c r="M213" s="390" t="s">
        <v>299</v>
      </c>
      <c r="N213" s="45">
        <v>12</v>
      </c>
      <c r="O213" s="45">
        <v>13</v>
      </c>
      <c r="P213" s="45">
        <v>16</v>
      </c>
      <c r="Q213" s="45">
        <v>26</v>
      </c>
      <c r="R213" s="45">
        <v>37</v>
      </c>
      <c r="S213" s="45">
        <v>39</v>
      </c>
      <c r="T213" s="45">
        <v>49</v>
      </c>
      <c r="U213" s="45">
        <v>51</v>
      </c>
      <c r="V213" s="45">
        <v>70</v>
      </c>
      <c r="W213" s="45">
        <v>70</v>
      </c>
      <c r="X213" s="45">
        <v>87</v>
      </c>
      <c r="Y213" s="45">
        <v>87</v>
      </c>
      <c r="Z213" s="45">
        <v>90</v>
      </c>
      <c r="AA213" s="45">
        <v>105</v>
      </c>
      <c r="AB213" s="45">
        <v>107</v>
      </c>
      <c r="AC213" s="45">
        <v>120</v>
      </c>
      <c r="AD213" s="45">
        <v>112</v>
      </c>
      <c r="AE213" s="45">
        <v>112</v>
      </c>
      <c r="AF213" s="45">
        <v>110</v>
      </c>
      <c r="AG213" s="45">
        <v>109</v>
      </c>
      <c r="AH213" s="45">
        <v>112</v>
      </c>
      <c r="AI213" s="45">
        <v>96</v>
      </c>
      <c r="AJ213" s="45">
        <v>95</v>
      </c>
      <c r="AK213" s="45">
        <v>86</v>
      </c>
      <c r="AL213" s="45">
        <v>87</v>
      </c>
      <c r="AM213" s="45">
        <v>80</v>
      </c>
      <c r="AN213" s="45">
        <v>83</v>
      </c>
      <c r="AO213" s="45">
        <v>64</v>
      </c>
      <c r="AP213" s="45">
        <v>65</v>
      </c>
      <c r="AQ213" s="45">
        <v>60</v>
      </c>
      <c r="AR213" s="45">
        <v>47</v>
      </c>
      <c r="AS213" s="45">
        <v>41</v>
      </c>
      <c r="AT213" s="45">
        <v>37</v>
      </c>
      <c r="AU213" s="45">
        <v>32</v>
      </c>
      <c r="AV213" s="45">
        <v>28</v>
      </c>
      <c r="AW213" s="45">
        <v>17</v>
      </c>
      <c r="AX213" s="52">
        <v>11</v>
      </c>
      <c r="AY213" s="52">
        <v>8</v>
      </c>
      <c r="AZ213" s="52">
        <v>3</v>
      </c>
      <c r="BA213" s="52">
        <v>2</v>
      </c>
      <c r="BB213" s="45">
        <v>159</v>
      </c>
    </row>
    <row r="214" spans="1:58" s="26" customFormat="1" x14ac:dyDescent="0.2">
      <c r="A214" s="29" t="s">
        <v>556</v>
      </c>
      <c r="C214" s="388"/>
      <c r="D214" s="388"/>
      <c r="H214" s="27"/>
      <c r="I214" s="27"/>
      <c r="J214" s="227"/>
      <c r="K214" s="175"/>
      <c r="M214" s="390" t="s">
        <v>319</v>
      </c>
      <c r="N214" s="45">
        <v>1</v>
      </c>
      <c r="O214" s="45">
        <v>1</v>
      </c>
      <c r="P214" s="45">
        <v>1</v>
      </c>
      <c r="Q214" s="45">
        <v>3</v>
      </c>
      <c r="R214" s="45">
        <v>4</v>
      </c>
      <c r="S214" s="45">
        <v>6</v>
      </c>
      <c r="T214" s="45">
        <v>7</v>
      </c>
      <c r="U214" s="45">
        <v>9</v>
      </c>
      <c r="V214" s="45">
        <v>13</v>
      </c>
      <c r="W214" s="45">
        <v>12</v>
      </c>
      <c r="X214" s="45">
        <v>15</v>
      </c>
      <c r="Y214" s="45">
        <v>15</v>
      </c>
      <c r="Z214" s="45">
        <v>15</v>
      </c>
      <c r="AA214" s="45">
        <v>20</v>
      </c>
      <c r="AB214" s="45">
        <v>21</v>
      </c>
      <c r="AC214" s="45">
        <v>26</v>
      </c>
      <c r="AD214" s="45">
        <v>25</v>
      </c>
      <c r="AE214" s="45">
        <v>27</v>
      </c>
      <c r="AF214" s="45">
        <v>27</v>
      </c>
      <c r="AG214" s="45">
        <v>26</v>
      </c>
      <c r="AH214" s="45">
        <v>29</v>
      </c>
      <c r="AI214" s="45">
        <v>20</v>
      </c>
      <c r="AJ214" s="45">
        <v>20</v>
      </c>
      <c r="AK214" s="45">
        <v>19</v>
      </c>
      <c r="AL214" s="45">
        <v>20</v>
      </c>
      <c r="AM214" s="45">
        <v>19</v>
      </c>
      <c r="AN214" s="45">
        <v>21</v>
      </c>
      <c r="AO214" s="45">
        <v>12</v>
      </c>
      <c r="AP214" s="45">
        <v>12</v>
      </c>
      <c r="AQ214" s="45">
        <v>10</v>
      </c>
      <c r="AR214" s="45">
        <v>4</v>
      </c>
      <c r="AS214" s="45">
        <v>3</v>
      </c>
      <c r="AT214" s="45">
        <v>3</v>
      </c>
      <c r="AU214" s="45">
        <v>3</v>
      </c>
      <c r="AV214" s="45">
        <v>3</v>
      </c>
      <c r="AW214" s="45">
        <v>2</v>
      </c>
      <c r="AX214" s="52">
        <v>0</v>
      </c>
      <c r="AY214" s="52">
        <v>0</v>
      </c>
      <c r="AZ214" s="52">
        <v>0</v>
      </c>
      <c r="BA214" s="52">
        <v>0</v>
      </c>
      <c r="BB214" s="45">
        <v>45</v>
      </c>
    </row>
    <row r="215" spans="1:58" s="26" customFormat="1" ht="15.75" x14ac:dyDescent="0.3">
      <c r="A215" s="384" t="s">
        <v>564</v>
      </c>
      <c r="B215" s="387"/>
      <c r="C215" s="16"/>
      <c r="D215" s="16"/>
      <c r="E215" s="16"/>
      <c r="F215" s="16"/>
      <c r="G215" s="16"/>
      <c r="H215" s="16"/>
      <c r="I215" s="27"/>
      <c r="J215" s="227"/>
      <c r="K215" s="175"/>
      <c r="M215" s="390" t="s">
        <v>569</v>
      </c>
      <c r="N215" s="274">
        <v>14</v>
      </c>
      <c r="O215" s="53">
        <v>14</v>
      </c>
      <c r="P215" s="54">
        <v>15.3</v>
      </c>
      <c r="Q215" s="54">
        <v>15.3</v>
      </c>
      <c r="R215" s="54">
        <v>14.1</v>
      </c>
      <c r="S215" s="54">
        <v>14.1</v>
      </c>
      <c r="T215" s="54">
        <v>14.1</v>
      </c>
      <c r="U215" s="54">
        <v>14.1</v>
      </c>
      <c r="V215" s="54">
        <v>14.1</v>
      </c>
      <c r="W215" s="54">
        <v>14.1</v>
      </c>
      <c r="X215" s="57">
        <v>15.7</v>
      </c>
      <c r="Y215" s="57">
        <v>15.7</v>
      </c>
      <c r="Z215" s="277">
        <v>15.7</v>
      </c>
      <c r="AA215" s="277">
        <v>15.7</v>
      </c>
      <c r="AB215" s="60">
        <v>15.7</v>
      </c>
      <c r="AC215" s="279">
        <v>15.7</v>
      </c>
      <c r="AD215" s="62">
        <v>15.7</v>
      </c>
      <c r="AE215" s="62">
        <v>15.7</v>
      </c>
      <c r="AF215" s="62">
        <v>15.7</v>
      </c>
      <c r="AG215" s="62">
        <v>15.7</v>
      </c>
      <c r="AH215" s="281">
        <v>15.7</v>
      </c>
      <c r="AI215" s="280">
        <v>15.6</v>
      </c>
      <c r="AJ215" s="65">
        <v>15.6</v>
      </c>
      <c r="AK215" s="65">
        <v>15.6</v>
      </c>
      <c r="AL215" s="65">
        <v>15.6</v>
      </c>
      <c r="AM215" s="65">
        <v>15.6</v>
      </c>
      <c r="AN215" s="65">
        <v>15.6</v>
      </c>
      <c r="AO215" s="65">
        <v>15.6</v>
      </c>
      <c r="AP215" s="65">
        <v>15.6</v>
      </c>
      <c r="AQ215" s="65">
        <v>15.6</v>
      </c>
      <c r="AR215" s="65">
        <v>15.6</v>
      </c>
      <c r="AS215" s="65">
        <v>13.6</v>
      </c>
      <c r="AT215" s="65">
        <v>13.6</v>
      </c>
      <c r="AU215" s="65">
        <v>13.6</v>
      </c>
      <c r="AV215" s="65">
        <v>13.6</v>
      </c>
      <c r="AW215" s="65">
        <v>13.6</v>
      </c>
      <c r="AX215" s="278">
        <v>5.4</v>
      </c>
      <c r="AY215" s="278">
        <v>5.4</v>
      </c>
      <c r="AZ215" s="54">
        <v>1.8</v>
      </c>
      <c r="BA215" s="54">
        <v>1.8</v>
      </c>
      <c r="BB215" s="46">
        <v>15.7</v>
      </c>
    </row>
    <row r="216" spans="1:58" s="26" customFormat="1" ht="15.75" x14ac:dyDescent="0.3">
      <c r="A216" s="385" t="s">
        <v>562</v>
      </c>
      <c r="B216" s="388"/>
      <c r="C216" s="16"/>
      <c r="D216" s="16"/>
      <c r="E216" s="16"/>
      <c r="F216" s="16"/>
      <c r="G216" s="16"/>
      <c r="H216" s="16"/>
      <c r="I216" s="27"/>
      <c r="J216" s="227"/>
      <c r="K216" s="175"/>
      <c r="M216" s="391" t="s">
        <v>570</v>
      </c>
      <c r="N216" s="274">
        <v>17</v>
      </c>
      <c r="O216" s="53">
        <v>17</v>
      </c>
      <c r="P216" s="53">
        <v>17</v>
      </c>
      <c r="Q216" s="53">
        <v>17</v>
      </c>
      <c r="R216" s="54">
        <v>16.8</v>
      </c>
      <c r="S216" s="54">
        <v>16.8</v>
      </c>
      <c r="T216" s="54">
        <v>16.8</v>
      </c>
      <c r="U216" s="54">
        <v>16.8</v>
      </c>
      <c r="V216" s="54">
        <v>16.8</v>
      </c>
      <c r="W216" s="54">
        <v>16.8</v>
      </c>
      <c r="X216" s="58">
        <v>16.8</v>
      </c>
      <c r="Y216" s="58">
        <v>16.8</v>
      </c>
      <c r="Z216" s="278">
        <v>16.8</v>
      </c>
      <c r="AA216" s="277">
        <v>16.5</v>
      </c>
      <c r="AB216" s="60">
        <v>16.5</v>
      </c>
      <c r="AC216" s="279">
        <v>16.5</v>
      </c>
      <c r="AD216" s="62">
        <v>16.5</v>
      </c>
      <c r="AE216" s="62">
        <v>16.5</v>
      </c>
      <c r="AF216" s="62">
        <v>16.5</v>
      </c>
      <c r="AG216" s="62">
        <v>16.5</v>
      </c>
      <c r="AH216" s="80">
        <v>15.7</v>
      </c>
      <c r="AI216" s="66">
        <v>16.5</v>
      </c>
      <c r="AJ216" s="66">
        <v>16.5</v>
      </c>
      <c r="AK216" s="66">
        <v>16.5</v>
      </c>
      <c r="AL216" s="66">
        <v>16.5</v>
      </c>
      <c r="AM216" s="66">
        <v>16.5</v>
      </c>
      <c r="AN216" s="66">
        <v>16.5</v>
      </c>
      <c r="AO216" s="65">
        <v>16.8</v>
      </c>
      <c r="AP216" s="65">
        <v>16.8</v>
      </c>
      <c r="AQ216" s="65">
        <v>16.8</v>
      </c>
      <c r="AR216" s="64">
        <v>17</v>
      </c>
      <c r="AS216" s="64">
        <v>17</v>
      </c>
      <c r="AT216" s="64">
        <v>17</v>
      </c>
      <c r="AU216" s="64">
        <v>17</v>
      </c>
      <c r="AV216" s="64">
        <v>17</v>
      </c>
      <c r="AW216" s="64">
        <v>17</v>
      </c>
      <c r="AX216" s="55">
        <v>21.3</v>
      </c>
      <c r="AY216" s="55">
        <v>21.3</v>
      </c>
      <c r="AZ216" s="55">
        <v>21.9</v>
      </c>
      <c r="BA216" s="55">
        <v>21.9</v>
      </c>
      <c r="BB216" s="46">
        <v>16.5</v>
      </c>
      <c r="BC216" s="79" t="s">
        <v>331</v>
      </c>
      <c r="BD216" s="204"/>
      <c r="BE216" s="204"/>
      <c r="BF216" s="204"/>
    </row>
    <row r="217" spans="1:58" s="26" customFormat="1" ht="13.5" x14ac:dyDescent="0.25">
      <c r="A217" s="386" t="s">
        <v>563</v>
      </c>
      <c r="H217" s="27"/>
      <c r="I217" s="27"/>
      <c r="J217" s="227"/>
      <c r="K217" s="175"/>
      <c r="M217" s="391" t="s">
        <v>567</v>
      </c>
      <c r="N217" s="50">
        <f t="shared" ref="N217:BB217" si="13">N216-N215</f>
        <v>3</v>
      </c>
      <c r="O217" s="50">
        <f t="shared" si="13"/>
        <v>3</v>
      </c>
      <c r="P217" s="50">
        <f t="shared" si="13"/>
        <v>1.6999999999999993</v>
      </c>
      <c r="Q217" s="50">
        <f t="shared" si="13"/>
        <v>1.6999999999999993</v>
      </c>
      <c r="R217" s="50">
        <f t="shared" si="13"/>
        <v>2.7000000000000011</v>
      </c>
      <c r="S217" s="50">
        <f t="shared" si="13"/>
        <v>2.7000000000000011</v>
      </c>
      <c r="T217" s="50">
        <f t="shared" si="13"/>
        <v>2.7000000000000011</v>
      </c>
      <c r="U217" s="50">
        <f t="shared" si="13"/>
        <v>2.7000000000000011</v>
      </c>
      <c r="V217" s="50">
        <f t="shared" si="13"/>
        <v>2.7000000000000011</v>
      </c>
      <c r="W217" s="50">
        <f t="shared" si="13"/>
        <v>2.7000000000000011</v>
      </c>
      <c r="X217" s="50">
        <f t="shared" si="13"/>
        <v>1.1000000000000014</v>
      </c>
      <c r="Y217" s="50">
        <f t="shared" si="13"/>
        <v>1.1000000000000014</v>
      </c>
      <c r="Z217" s="50">
        <f t="shared" si="13"/>
        <v>1.1000000000000014</v>
      </c>
      <c r="AA217" s="50">
        <f t="shared" si="13"/>
        <v>0.80000000000000071</v>
      </c>
      <c r="AB217" s="50">
        <f t="shared" si="13"/>
        <v>0.80000000000000071</v>
      </c>
      <c r="AC217" s="50">
        <f t="shared" si="13"/>
        <v>0.80000000000000071</v>
      </c>
      <c r="AD217" s="50">
        <f t="shared" si="13"/>
        <v>0.80000000000000071</v>
      </c>
      <c r="AE217" s="50">
        <f t="shared" si="13"/>
        <v>0.80000000000000071</v>
      </c>
      <c r="AF217" s="50">
        <f t="shared" si="13"/>
        <v>0.80000000000000071</v>
      </c>
      <c r="AG217" s="50">
        <f t="shared" si="13"/>
        <v>0.80000000000000071</v>
      </c>
      <c r="AH217" s="50">
        <f t="shared" si="13"/>
        <v>0</v>
      </c>
      <c r="AI217" s="50">
        <f t="shared" si="13"/>
        <v>0.90000000000000036</v>
      </c>
      <c r="AJ217" s="50">
        <f t="shared" si="13"/>
        <v>0.90000000000000036</v>
      </c>
      <c r="AK217" s="50">
        <f t="shared" si="13"/>
        <v>0.90000000000000036</v>
      </c>
      <c r="AL217" s="50">
        <f t="shared" si="13"/>
        <v>0.90000000000000036</v>
      </c>
      <c r="AM217" s="50">
        <f t="shared" si="13"/>
        <v>0.90000000000000036</v>
      </c>
      <c r="AN217" s="50">
        <f t="shared" si="13"/>
        <v>0.90000000000000036</v>
      </c>
      <c r="AO217" s="50">
        <f t="shared" si="13"/>
        <v>1.2000000000000011</v>
      </c>
      <c r="AP217" s="50">
        <f t="shared" si="13"/>
        <v>1.2000000000000011</v>
      </c>
      <c r="AQ217" s="50">
        <f t="shared" si="13"/>
        <v>1.2000000000000011</v>
      </c>
      <c r="AR217" s="50">
        <f t="shared" si="13"/>
        <v>1.4000000000000004</v>
      </c>
      <c r="AS217" s="50">
        <f t="shared" si="13"/>
        <v>3.4000000000000004</v>
      </c>
      <c r="AT217" s="50">
        <f t="shared" si="13"/>
        <v>3.4000000000000004</v>
      </c>
      <c r="AU217" s="50">
        <f t="shared" si="13"/>
        <v>3.4000000000000004</v>
      </c>
      <c r="AV217" s="50">
        <f t="shared" si="13"/>
        <v>3.4000000000000004</v>
      </c>
      <c r="AW217" s="50">
        <f t="shared" si="13"/>
        <v>3.4000000000000004</v>
      </c>
      <c r="AX217" s="56">
        <f t="shared" si="13"/>
        <v>15.9</v>
      </c>
      <c r="AY217" s="56">
        <f t="shared" si="13"/>
        <v>15.9</v>
      </c>
      <c r="AZ217" s="56">
        <f t="shared" si="13"/>
        <v>20.099999999999998</v>
      </c>
      <c r="BA217" s="56">
        <f t="shared" si="13"/>
        <v>20.099999999999998</v>
      </c>
      <c r="BB217" s="50">
        <f t="shared" si="13"/>
        <v>0.80000000000000071</v>
      </c>
      <c r="BC217" s="51"/>
    </row>
    <row r="218" spans="1:58" x14ac:dyDescent="0.2">
      <c r="A218" s="393" t="s">
        <v>571</v>
      </c>
      <c r="E218" s="49"/>
      <c r="F218" s="49"/>
      <c r="G218" s="49"/>
      <c r="H218" s="49"/>
      <c r="I218" s="49"/>
      <c r="J218" s="228"/>
      <c r="K218" s="168"/>
      <c r="M218" s="391" t="s">
        <v>322</v>
      </c>
      <c r="N218" s="61">
        <f t="shared" ref="N218:BB218" si="14">(N216+N215)/2</f>
        <v>15.5</v>
      </c>
      <c r="O218" s="61">
        <f t="shared" si="14"/>
        <v>15.5</v>
      </c>
      <c r="P218" s="274">
        <f t="shared" si="14"/>
        <v>16.149999999999999</v>
      </c>
      <c r="Q218" s="273">
        <f t="shared" si="14"/>
        <v>16.149999999999999</v>
      </c>
      <c r="R218" s="274">
        <f t="shared" si="14"/>
        <v>15.45</v>
      </c>
      <c r="S218" s="274">
        <f t="shared" si="14"/>
        <v>15.45</v>
      </c>
      <c r="T218" s="53">
        <f t="shared" si="14"/>
        <v>15.45</v>
      </c>
      <c r="U218" s="53">
        <f t="shared" si="14"/>
        <v>15.45</v>
      </c>
      <c r="V218" s="53">
        <f t="shared" si="14"/>
        <v>15.45</v>
      </c>
      <c r="W218" s="273">
        <f t="shared" si="14"/>
        <v>15.45</v>
      </c>
      <c r="X218" s="61">
        <f t="shared" si="14"/>
        <v>16.25</v>
      </c>
      <c r="Y218" s="61">
        <f t="shared" si="14"/>
        <v>16.25</v>
      </c>
      <c r="Z218" s="282">
        <f t="shared" si="14"/>
        <v>16.25</v>
      </c>
      <c r="AA218" s="63">
        <f t="shared" si="14"/>
        <v>16.100000000000001</v>
      </c>
      <c r="AB218" s="63">
        <f t="shared" si="14"/>
        <v>16.100000000000001</v>
      </c>
      <c r="AC218" s="63">
        <f t="shared" si="14"/>
        <v>16.100000000000001</v>
      </c>
      <c r="AD218" s="63">
        <f t="shared" si="14"/>
        <v>16.100000000000001</v>
      </c>
      <c r="AE218" s="63">
        <f t="shared" si="14"/>
        <v>16.100000000000001</v>
      </c>
      <c r="AF218" s="63">
        <f t="shared" si="14"/>
        <v>16.100000000000001</v>
      </c>
      <c r="AG218" s="64">
        <f t="shared" si="14"/>
        <v>16.100000000000001</v>
      </c>
      <c r="AH218" s="64">
        <f t="shared" si="14"/>
        <v>15.7</v>
      </c>
      <c r="AI218" s="64">
        <f t="shared" si="14"/>
        <v>16.05</v>
      </c>
      <c r="AJ218" s="64">
        <f t="shared" si="14"/>
        <v>16.05</v>
      </c>
      <c r="AK218" s="64">
        <f t="shared" si="14"/>
        <v>16.05</v>
      </c>
      <c r="AL218" s="64">
        <f t="shared" si="14"/>
        <v>16.05</v>
      </c>
      <c r="AM218" s="64">
        <f t="shared" si="14"/>
        <v>16.05</v>
      </c>
      <c r="AN218" s="64">
        <f t="shared" si="14"/>
        <v>16.05</v>
      </c>
      <c r="AO218" s="64">
        <f t="shared" si="14"/>
        <v>16.2</v>
      </c>
      <c r="AP218" s="64">
        <f t="shared" si="14"/>
        <v>16.2</v>
      </c>
      <c r="AQ218" s="64">
        <f t="shared" si="14"/>
        <v>16.2</v>
      </c>
      <c r="AR218" s="64">
        <f t="shared" si="14"/>
        <v>16.3</v>
      </c>
      <c r="AS218" s="64">
        <f t="shared" si="14"/>
        <v>15.3</v>
      </c>
      <c r="AT218" s="64">
        <f t="shared" si="14"/>
        <v>15.3</v>
      </c>
      <c r="AU218" s="64">
        <f t="shared" si="14"/>
        <v>15.3</v>
      </c>
      <c r="AV218" s="64">
        <f t="shared" si="14"/>
        <v>15.3</v>
      </c>
      <c r="AW218" s="64">
        <f t="shared" si="14"/>
        <v>15.3</v>
      </c>
      <c r="AX218" s="64">
        <f t="shared" si="14"/>
        <v>13.350000000000001</v>
      </c>
      <c r="AY218" s="64">
        <f t="shared" si="14"/>
        <v>13.350000000000001</v>
      </c>
      <c r="AZ218" s="64">
        <f t="shared" si="14"/>
        <v>11.85</v>
      </c>
      <c r="BA218" s="64">
        <f t="shared" si="14"/>
        <v>11.85</v>
      </c>
      <c r="BB218" s="64">
        <f t="shared" si="14"/>
        <v>16.100000000000001</v>
      </c>
    </row>
    <row r="219" spans="1:58" ht="15.75" x14ac:dyDescent="0.3">
      <c r="A219" s="129" t="s">
        <v>477</v>
      </c>
      <c r="C219" s="47" t="s">
        <v>325</v>
      </c>
      <c r="D219" s="49" t="s">
        <v>328</v>
      </c>
      <c r="E219" s="49"/>
      <c r="F219" s="49"/>
      <c r="G219" s="49"/>
      <c r="H219" s="49"/>
      <c r="I219" s="49"/>
      <c r="J219" s="228"/>
      <c r="K219" s="266"/>
      <c r="L219" s="267"/>
      <c r="M219" s="392" t="s">
        <v>568</v>
      </c>
      <c r="N219" s="130">
        <f t="shared" ref="N219:BA219" si="15">-0.0052*N1+18.099</f>
        <v>17.059000000000001</v>
      </c>
      <c r="O219" s="130">
        <f t="shared" si="15"/>
        <v>16.955000000000002</v>
      </c>
      <c r="P219" s="130">
        <f t="shared" si="15"/>
        <v>16.798999999999999</v>
      </c>
      <c r="Q219" s="130">
        <f t="shared" si="15"/>
        <v>16.643000000000001</v>
      </c>
      <c r="R219" s="130">
        <f t="shared" si="15"/>
        <v>16.539000000000001</v>
      </c>
      <c r="S219" s="130">
        <f t="shared" si="15"/>
        <v>16.279</v>
      </c>
      <c r="T219" s="130">
        <f t="shared" si="15"/>
        <v>16.018999999999998</v>
      </c>
      <c r="U219" s="130">
        <f t="shared" si="15"/>
        <v>15.759</v>
      </c>
      <c r="V219" s="130">
        <f t="shared" si="15"/>
        <v>15.499000000000001</v>
      </c>
      <c r="W219" s="130">
        <f t="shared" si="15"/>
        <v>15.239000000000001</v>
      </c>
      <c r="X219" s="130">
        <f t="shared" si="15"/>
        <v>14.979000000000001</v>
      </c>
      <c r="Y219" s="130">
        <f t="shared" si="15"/>
        <v>14.719000000000001</v>
      </c>
      <c r="Z219" s="130">
        <f t="shared" si="15"/>
        <v>14.459</v>
      </c>
      <c r="AA219" s="130">
        <f t="shared" si="15"/>
        <v>13.939</v>
      </c>
      <c r="AB219" s="130">
        <f t="shared" si="15"/>
        <v>13.419</v>
      </c>
      <c r="AC219" s="130">
        <f t="shared" si="15"/>
        <v>12.899000000000001</v>
      </c>
      <c r="AD219" s="130">
        <f t="shared" si="15"/>
        <v>12.379000000000001</v>
      </c>
      <c r="AE219" s="130">
        <f t="shared" si="15"/>
        <v>11.859000000000002</v>
      </c>
      <c r="AF219" s="130">
        <f t="shared" si="15"/>
        <v>11.339</v>
      </c>
      <c r="AG219" s="130">
        <f t="shared" si="15"/>
        <v>10.819000000000001</v>
      </c>
      <c r="AH219" s="130">
        <f t="shared" si="15"/>
        <v>10.298999999999999</v>
      </c>
      <c r="AI219" s="130">
        <f t="shared" si="15"/>
        <v>10.039</v>
      </c>
      <c r="AJ219" s="130">
        <f t="shared" si="15"/>
        <v>9.7789999999999999</v>
      </c>
      <c r="AK219" s="130">
        <f t="shared" si="15"/>
        <v>9.5190000000000001</v>
      </c>
      <c r="AL219" s="130">
        <f t="shared" si="15"/>
        <v>9.2590000000000003</v>
      </c>
      <c r="AM219" s="130">
        <f t="shared" si="15"/>
        <v>8.9990000000000006</v>
      </c>
      <c r="AN219" s="130">
        <f t="shared" si="15"/>
        <v>8.7390000000000008</v>
      </c>
      <c r="AO219" s="130">
        <f t="shared" si="15"/>
        <v>8.479000000000001</v>
      </c>
      <c r="AP219" s="130">
        <f t="shared" si="15"/>
        <v>8.2190000000000012</v>
      </c>
      <c r="AQ219" s="130">
        <f t="shared" si="15"/>
        <v>7.6989999999999998</v>
      </c>
      <c r="AR219" s="130">
        <f t="shared" si="15"/>
        <v>7.1790000000000003</v>
      </c>
      <c r="AS219" s="130">
        <f t="shared" si="15"/>
        <v>6.6590000000000007</v>
      </c>
      <c r="AT219" s="130">
        <f t="shared" si="15"/>
        <v>6.1390000000000011</v>
      </c>
      <c r="AU219" s="130">
        <f t="shared" si="15"/>
        <v>5.6190000000000015</v>
      </c>
      <c r="AV219" s="130">
        <f t="shared" si="15"/>
        <v>5.0990000000000002</v>
      </c>
      <c r="AW219" s="130">
        <f t="shared" si="15"/>
        <v>4.5790000000000006</v>
      </c>
      <c r="AX219" s="130">
        <f t="shared" si="15"/>
        <v>4.0590000000000011</v>
      </c>
      <c r="AY219" s="130">
        <f t="shared" si="15"/>
        <v>3.5390000000000015</v>
      </c>
      <c r="AZ219" s="130">
        <f t="shared" si="15"/>
        <v>2.4990000000000006</v>
      </c>
      <c r="BA219" s="130">
        <f t="shared" si="15"/>
        <v>1.9789999999999992</v>
      </c>
      <c r="BB219" s="107">
        <v>9.3000000000000007</v>
      </c>
      <c r="BC219" t="s">
        <v>531</v>
      </c>
    </row>
    <row r="220" spans="1:58" ht="15.75" x14ac:dyDescent="0.3">
      <c r="A220" s="3" t="s">
        <v>324</v>
      </c>
      <c r="C220" s="47">
        <v>134</v>
      </c>
      <c r="D220" s="48">
        <v>17</v>
      </c>
      <c r="E220" s="48"/>
      <c r="F220" s="48"/>
      <c r="G220" s="48"/>
      <c r="H220" s="232"/>
      <c r="I220" s="232"/>
      <c r="J220" s="229"/>
      <c r="K220" s="176"/>
      <c r="M220" s="28" t="s">
        <v>523</v>
      </c>
      <c r="N220" s="276">
        <f t="shared" ref="N220:W223" si="16">$D220-(N$1-$C220)/1000*5</f>
        <v>16.670000000000002</v>
      </c>
      <c r="O220" s="276">
        <f t="shared" si="16"/>
        <v>16.57</v>
      </c>
      <c r="P220" s="276">
        <f t="shared" si="16"/>
        <v>16.420000000000002</v>
      </c>
      <c r="Q220" s="276">
        <f t="shared" si="16"/>
        <v>16.27</v>
      </c>
      <c r="R220" s="276">
        <f t="shared" si="16"/>
        <v>16.170000000000002</v>
      </c>
      <c r="S220" s="276">
        <f t="shared" si="16"/>
        <v>15.92</v>
      </c>
      <c r="T220" s="276">
        <f t="shared" si="16"/>
        <v>15.67</v>
      </c>
      <c r="U220" s="276">
        <f t="shared" si="16"/>
        <v>15.42</v>
      </c>
      <c r="V220" s="276">
        <f t="shared" si="16"/>
        <v>15.17</v>
      </c>
      <c r="W220" s="276">
        <f t="shared" si="16"/>
        <v>14.92</v>
      </c>
      <c r="X220" s="276">
        <f t="shared" ref="X220:AG223" si="17">$D220-(X$1-$C220)/1000*5</f>
        <v>14.67</v>
      </c>
      <c r="Y220" s="276">
        <f t="shared" si="17"/>
        <v>14.42</v>
      </c>
      <c r="Z220" s="276">
        <f t="shared" si="17"/>
        <v>14.17</v>
      </c>
      <c r="AA220" s="276">
        <f t="shared" si="17"/>
        <v>13.67</v>
      </c>
      <c r="AB220" s="276">
        <f t="shared" si="17"/>
        <v>13.17</v>
      </c>
      <c r="AC220" s="276">
        <f t="shared" si="17"/>
        <v>12.67</v>
      </c>
      <c r="AD220" s="276">
        <f t="shared" si="17"/>
        <v>12.17</v>
      </c>
      <c r="AE220" s="276">
        <f t="shared" si="17"/>
        <v>11.67</v>
      </c>
      <c r="AF220" s="276">
        <f t="shared" si="17"/>
        <v>11.17</v>
      </c>
      <c r="AG220" s="276">
        <f t="shared" si="17"/>
        <v>10.67</v>
      </c>
      <c r="AH220" s="276">
        <f t="shared" ref="AH220:AQ223" si="18">$D220-(AH$1-$C220)/1000*5</f>
        <v>10.17</v>
      </c>
      <c r="AI220" s="276">
        <f t="shared" si="18"/>
        <v>9.92</v>
      </c>
      <c r="AJ220" s="276">
        <f t="shared" si="18"/>
        <v>9.67</v>
      </c>
      <c r="AK220" s="276">
        <f t="shared" si="18"/>
        <v>9.42</v>
      </c>
      <c r="AL220" s="276">
        <f t="shared" si="18"/>
        <v>9.17</v>
      </c>
      <c r="AM220" s="276">
        <f t="shared" si="18"/>
        <v>8.92</v>
      </c>
      <c r="AN220" s="276">
        <f t="shared" si="18"/>
        <v>8.67</v>
      </c>
      <c r="AO220" s="276">
        <f t="shared" si="18"/>
        <v>8.42</v>
      </c>
      <c r="AP220" s="276">
        <f t="shared" si="18"/>
        <v>8.17</v>
      </c>
      <c r="AQ220" s="276">
        <f t="shared" si="18"/>
        <v>7.67</v>
      </c>
      <c r="AR220" s="276">
        <f t="shared" ref="AR220:BA223" si="19">$D220-(AR$1-$C220)/1000*5</f>
        <v>7.17</v>
      </c>
      <c r="AS220" s="276">
        <f t="shared" si="19"/>
        <v>6.6700000000000017</v>
      </c>
      <c r="AT220" s="276">
        <f t="shared" si="19"/>
        <v>6.17</v>
      </c>
      <c r="AU220" s="276">
        <f t="shared" si="19"/>
        <v>5.67</v>
      </c>
      <c r="AV220" s="276">
        <f t="shared" si="19"/>
        <v>5.17</v>
      </c>
      <c r="AW220" s="276">
        <f t="shared" si="19"/>
        <v>4.6699999999999982</v>
      </c>
      <c r="AX220" s="276">
        <f t="shared" si="19"/>
        <v>4.1700000000000017</v>
      </c>
      <c r="AY220" s="276">
        <f t="shared" si="19"/>
        <v>3.67</v>
      </c>
      <c r="AZ220" s="276">
        <f t="shared" si="19"/>
        <v>2.67</v>
      </c>
      <c r="BA220" s="276">
        <f t="shared" si="19"/>
        <v>2.1699999999999982</v>
      </c>
    </row>
    <row r="221" spans="1:58" s="3" customFormat="1" x14ac:dyDescent="0.2">
      <c r="A221" s="3" t="s">
        <v>326</v>
      </c>
      <c r="C221" s="3">
        <v>458</v>
      </c>
      <c r="D221" s="48">
        <v>16.399999999999999</v>
      </c>
      <c r="E221" s="48"/>
      <c r="F221" s="48"/>
      <c r="G221" s="48"/>
      <c r="H221" s="232"/>
      <c r="I221" s="232"/>
      <c r="J221" s="229"/>
      <c r="K221" s="176"/>
      <c r="M221" s="28"/>
      <c r="N221" s="41">
        <f t="shared" si="16"/>
        <v>17.689999999999998</v>
      </c>
      <c r="O221" s="41">
        <f t="shared" si="16"/>
        <v>17.59</v>
      </c>
      <c r="P221" s="41">
        <f t="shared" si="16"/>
        <v>17.439999999999998</v>
      </c>
      <c r="Q221" s="41">
        <f t="shared" si="16"/>
        <v>17.29</v>
      </c>
      <c r="R221" s="41">
        <f t="shared" si="16"/>
        <v>17.189999999999998</v>
      </c>
      <c r="S221" s="41">
        <f t="shared" si="16"/>
        <v>16.939999999999998</v>
      </c>
      <c r="T221" s="41">
        <f t="shared" si="16"/>
        <v>16.689999999999998</v>
      </c>
      <c r="U221" s="41">
        <f t="shared" si="16"/>
        <v>16.439999999999998</v>
      </c>
      <c r="V221" s="41">
        <f t="shared" si="16"/>
        <v>16.189999999999998</v>
      </c>
      <c r="W221" s="41">
        <f t="shared" si="16"/>
        <v>15.939999999999998</v>
      </c>
      <c r="X221" s="41">
        <f t="shared" si="17"/>
        <v>15.689999999999998</v>
      </c>
      <c r="Y221" s="41">
        <f t="shared" si="17"/>
        <v>15.439999999999998</v>
      </c>
      <c r="Z221" s="41">
        <f t="shared" si="17"/>
        <v>15.189999999999998</v>
      </c>
      <c r="AA221" s="41">
        <f t="shared" si="17"/>
        <v>14.689999999999998</v>
      </c>
      <c r="AB221" s="41">
        <f t="shared" si="17"/>
        <v>14.189999999999998</v>
      </c>
      <c r="AC221" s="41">
        <f t="shared" si="17"/>
        <v>13.689999999999998</v>
      </c>
      <c r="AD221" s="41">
        <f t="shared" si="17"/>
        <v>13.189999999999998</v>
      </c>
      <c r="AE221" s="41">
        <f t="shared" si="17"/>
        <v>12.689999999999998</v>
      </c>
      <c r="AF221" s="41">
        <f t="shared" si="17"/>
        <v>12.189999999999998</v>
      </c>
      <c r="AG221" s="41">
        <f t="shared" si="17"/>
        <v>11.689999999999998</v>
      </c>
      <c r="AH221" s="41">
        <f t="shared" si="18"/>
        <v>11.189999999999998</v>
      </c>
      <c r="AI221" s="41">
        <f t="shared" si="18"/>
        <v>10.939999999999998</v>
      </c>
      <c r="AJ221" s="41">
        <f t="shared" si="18"/>
        <v>10.69</v>
      </c>
      <c r="AK221" s="41">
        <f t="shared" si="18"/>
        <v>10.439999999999998</v>
      </c>
      <c r="AL221" s="41">
        <f t="shared" si="18"/>
        <v>10.189999999999998</v>
      </c>
      <c r="AM221" s="41">
        <f t="shared" si="18"/>
        <v>9.9399999999999977</v>
      </c>
      <c r="AN221" s="41">
        <f t="shared" si="18"/>
        <v>9.6899999999999977</v>
      </c>
      <c r="AO221" s="41">
        <f t="shared" si="18"/>
        <v>9.44</v>
      </c>
      <c r="AP221" s="41">
        <f t="shared" si="18"/>
        <v>9.1899999999999977</v>
      </c>
      <c r="AQ221" s="41">
        <f t="shared" si="18"/>
        <v>8.6899999999999977</v>
      </c>
      <c r="AR221" s="41">
        <f t="shared" si="19"/>
        <v>8.19</v>
      </c>
      <c r="AS221" s="41">
        <f t="shared" si="19"/>
        <v>7.6899999999999977</v>
      </c>
      <c r="AT221" s="41">
        <f t="shared" si="19"/>
        <v>7.1899999999999977</v>
      </c>
      <c r="AU221" s="41">
        <f t="shared" si="19"/>
        <v>6.6899999999999995</v>
      </c>
      <c r="AV221" s="41">
        <f t="shared" si="19"/>
        <v>6.1899999999999995</v>
      </c>
      <c r="AW221" s="41">
        <f t="shared" si="19"/>
        <v>5.6899999999999995</v>
      </c>
      <c r="AX221" s="41">
        <f t="shared" si="19"/>
        <v>5.1899999999999977</v>
      </c>
      <c r="AY221" s="41">
        <f t="shared" si="19"/>
        <v>4.6899999999999977</v>
      </c>
      <c r="AZ221" s="41">
        <f t="shared" si="19"/>
        <v>3.6899999999999995</v>
      </c>
      <c r="BA221" s="41">
        <f t="shared" si="19"/>
        <v>3.1899999999999995</v>
      </c>
    </row>
    <row r="222" spans="1:58" s="3" customFormat="1" x14ac:dyDescent="0.2">
      <c r="A222" s="3" t="s">
        <v>329</v>
      </c>
      <c r="C222" s="3">
        <v>291</v>
      </c>
      <c r="D222" s="48">
        <v>15.9</v>
      </c>
      <c r="E222" s="48"/>
      <c r="F222" s="48"/>
      <c r="G222" s="48"/>
      <c r="H222" s="232"/>
      <c r="I222" s="232"/>
      <c r="J222" s="229"/>
      <c r="K222" s="176"/>
      <c r="M222" s="49"/>
      <c r="N222" s="41">
        <f t="shared" si="16"/>
        <v>16.355</v>
      </c>
      <c r="O222" s="41">
        <f t="shared" si="16"/>
        <v>16.254999999999999</v>
      </c>
      <c r="P222" s="41">
        <f t="shared" si="16"/>
        <v>16.105</v>
      </c>
      <c r="Q222" s="41">
        <f t="shared" si="16"/>
        <v>15.955</v>
      </c>
      <c r="R222" s="41">
        <f t="shared" si="16"/>
        <v>15.855</v>
      </c>
      <c r="S222" s="41">
        <f t="shared" si="16"/>
        <v>15.605</v>
      </c>
      <c r="T222" s="41">
        <f t="shared" si="16"/>
        <v>15.355</v>
      </c>
      <c r="U222" s="41">
        <f t="shared" si="16"/>
        <v>15.105</v>
      </c>
      <c r="V222" s="41">
        <f t="shared" si="16"/>
        <v>14.855</v>
      </c>
      <c r="W222" s="41">
        <f t="shared" si="16"/>
        <v>14.605</v>
      </c>
      <c r="X222" s="41">
        <f t="shared" si="17"/>
        <v>14.355</v>
      </c>
      <c r="Y222" s="41">
        <f t="shared" si="17"/>
        <v>14.105</v>
      </c>
      <c r="Z222" s="41">
        <f t="shared" si="17"/>
        <v>13.855</v>
      </c>
      <c r="AA222" s="41">
        <f t="shared" si="17"/>
        <v>13.355</v>
      </c>
      <c r="AB222" s="41">
        <f t="shared" si="17"/>
        <v>12.855</v>
      </c>
      <c r="AC222" s="41">
        <f t="shared" si="17"/>
        <v>12.355</v>
      </c>
      <c r="AD222" s="41">
        <f t="shared" si="17"/>
        <v>11.855</v>
      </c>
      <c r="AE222" s="41">
        <f t="shared" si="17"/>
        <v>11.355</v>
      </c>
      <c r="AF222" s="41">
        <f t="shared" si="17"/>
        <v>10.855</v>
      </c>
      <c r="AG222" s="41">
        <f t="shared" si="17"/>
        <v>10.355</v>
      </c>
      <c r="AH222" s="41">
        <f t="shared" si="18"/>
        <v>9.8550000000000004</v>
      </c>
      <c r="AI222" s="41">
        <f t="shared" si="18"/>
        <v>9.6050000000000004</v>
      </c>
      <c r="AJ222" s="41">
        <f t="shared" si="18"/>
        <v>9.3550000000000004</v>
      </c>
      <c r="AK222" s="41">
        <f t="shared" si="18"/>
        <v>9.1050000000000004</v>
      </c>
      <c r="AL222" s="41">
        <f t="shared" si="18"/>
        <v>8.8550000000000004</v>
      </c>
      <c r="AM222" s="41">
        <f t="shared" si="18"/>
        <v>8.6050000000000004</v>
      </c>
      <c r="AN222" s="41">
        <f t="shared" si="18"/>
        <v>8.3550000000000004</v>
      </c>
      <c r="AO222" s="41">
        <f t="shared" si="18"/>
        <v>8.1050000000000004</v>
      </c>
      <c r="AP222" s="41">
        <f t="shared" si="18"/>
        <v>7.8550000000000004</v>
      </c>
      <c r="AQ222" s="41">
        <f t="shared" si="18"/>
        <v>7.3550000000000004</v>
      </c>
      <c r="AR222" s="41">
        <f t="shared" si="19"/>
        <v>6.8550000000000004</v>
      </c>
      <c r="AS222" s="41">
        <f t="shared" si="19"/>
        <v>6.3550000000000004</v>
      </c>
      <c r="AT222" s="41">
        <f t="shared" si="19"/>
        <v>5.8550000000000004</v>
      </c>
      <c r="AU222" s="41">
        <f t="shared" si="19"/>
        <v>5.3550000000000004</v>
      </c>
      <c r="AV222" s="41">
        <f t="shared" si="19"/>
        <v>4.8550000000000004</v>
      </c>
      <c r="AW222" s="41">
        <f t="shared" si="19"/>
        <v>4.3549999999999986</v>
      </c>
      <c r="AX222" s="41">
        <f t="shared" si="19"/>
        <v>3.8550000000000022</v>
      </c>
      <c r="AY222" s="41">
        <f t="shared" si="19"/>
        <v>3.3550000000000004</v>
      </c>
      <c r="AZ222" s="41">
        <f t="shared" si="19"/>
        <v>2.3550000000000004</v>
      </c>
      <c r="BA222" s="41">
        <f t="shared" si="19"/>
        <v>1.8549999999999986</v>
      </c>
    </row>
    <row r="223" spans="1:58" s="3" customFormat="1" x14ac:dyDescent="0.2">
      <c r="A223" s="3" t="s">
        <v>327</v>
      </c>
      <c r="C223" s="3">
        <v>674</v>
      </c>
      <c r="D223" s="3">
        <v>14.8</v>
      </c>
      <c r="H223" s="47"/>
      <c r="I223" s="47"/>
      <c r="J223" s="230"/>
      <c r="K223" s="4"/>
      <c r="M223" s="49"/>
      <c r="N223" s="41">
        <f t="shared" si="16"/>
        <v>17.170000000000002</v>
      </c>
      <c r="O223" s="41">
        <f t="shared" si="16"/>
        <v>17.07</v>
      </c>
      <c r="P223" s="41">
        <f t="shared" si="16"/>
        <v>16.920000000000002</v>
      </c>
      <c r="Q223" s="41">
        <f t="shared" si="16"/>
        <v>16.77</v>
      </c>
      <c r="R223" s="41">
        <f t="shared" si="16"/>
        <v>16.670000000000002</v>
      </c>
      <c r="S223" s="41">
        <f t="shared" si="16"/>
        <v>16.420000000000002</v>
      </c>
      <c r="T223" s="41">
        <f t="shared" si="16"/>
        <v>16.170000000000002</v>
      </c>
      <c r="U223" s="41">
        <f t="shared" si="16"/>
        <v>15.920000000000002</v>
      </c>
      <c r="V223" s="41">
        <f t="shared" si="16"/>
        <v>15.67</v>
      </c>
      <c r="W223" s="41">
        <f t="shared" si="16"/>
        <v>15.42</v>
      </c>
      <c r="X223" s="41">
        <f t="shared" si="17"/>
        <v>15.17</v>
      </c>
      <c r="Y223" s="41">
        <f t="shared" si="17"/>
        <v>14.92</v>
      </c>
      <c r="Z223" s="41">
        <f t="shared" si="17"/>
        <v>14.67</v>
      </c>
      <c r="AA223" s="41">
        <f t="shared" si="17"/>
        <v>14.17</v>
      </c>
      <c r="AB223" s="41">
        <f t="shared" si="17"/>
        <v>13.67</v>
      </c>
      <c r="AC223" s="41">
        <f t="shared" si="17"/>
        <v>13.17</v>
      </c>
      <c r="AD223" s="41">
        <f t="shared" si="17"/>
        <v>12.670000000000002</v>
      </c>
      <c r="AE223" s="41">
        <f t="shared" si="17"/>
        <v>12.170000000000002</v>
      </c>
      <c r="AF223" s="41">
        <f t="shared" si="17"/>
        <v>11.670000000000002</v>
      </c>
      <c r="AG223" s="41">
        <f t="shared" si="17"/>
        <v>11.170000000000002</v>
      </c>
      <c r="AH223" s="41">
        <f t="shared" si="18"/>
        <v>10.670000000000002</v>
      </c>
      <c r="AI223" s="41">
        <f t="shared" si="18"/>
        <v>10.420000000000002</v>
      </c>
      <c r="AJ223" s="41">
        <f t="shared" si="18"/>
        <v>10.170000000000002</v>
      </c>
      <c r="AK223" s="41">
        <f t="shared" si="18"/>
        <v>9.9200000000000017</v>
      </c>
      <c r="AL223" s="41">
        <f t="shared" si="18"/>
        <v>9.6700000000000017</v>
      </c>
      <c r="AM223" s="41">
        <f t="shared" si="18"/>
        <v>9.42</v>
      </c>
      <c r="AN223" s="41">
        <f t="shared" si="18"/>
        <v>9.1700000000000017</v>
      </c>
      <c r="AO223" s="41">
        <f t="shared" si="18"/>
        <v>8.9200000000000017</v>
      </c>
      <c r="AP223" s="41">
        <f t="shared" si="18"/>
        <v>8.6700000000000017</v>
      </c>
      <c r="AQ223" s="41">
        <f t="shared" si="18"/>
        <v>8.17</v>
      </c>
      <c r="AR223" s="41">
        <f t="shared" si="19"/>
        <v>7.6700000000000008</v>
      </c>
      <c r="AS223" s="41">
        <f t="shared" si="19"/>
        <v>7.1700000000000008</v>
      </c>
      <c r="AT223" s="41">
        <f t="shared" si="19"/>
        <v>6.6700000000000017</v>
      </c>
      <c r="AU223" s="41">
        <f t="shared" si="19"/>
        <v>6.1700000000000017</v>
      </c>
      <c r="AV223" s="41">
        <f t="shared" si="19"/>
        <v>5.67</v>
      </c>
      <c r="AW223" s="41">
        <f t="shared" si="19"/>
        <v>5.1700000000000017</v>
      </c>
      <c r="AX223" s="41">
        <f t="shared" si="19"/>
        <v>4.6700000000000017</v>
      </c>
      <c r="AY223" s="41">
        <f t="shared" si="19"/>
        <v>4.1700000000000017</v>
      </c>
      <c r="AZ223" s="41">
        <f t="shared" si="19"/>
        <v>3.17</v>
      </c>
      <c r="BA223" s="41">
        <f t="shared" si="19"/>
        <v>2.67</v>
      </c>
    </row>
    <row r="224" spans="1:58" s="203" customFormat="1" ht="14.25" x14ac:dyDescent="0.25">
      <c r="A224" s="265" t="s">
        <v>515</v>
      </c>
      <c r="C224" s="203" t="s">
        <v>517</v>
      </c>
      <c r="D224" s="203" t="s">
        <v>516</v>
      </c>
      <c r="E224" s="3" t="s">
        <v>518</v>
      </c>
      <c r="F224" s="3"/>
      <c r="G224" s="3"/>
      <c r="H224" s="47"/>
      <c r="I224" s="47"/>
      <c r="J224" s="230"/>
      <c r="K224" s="4"/>
      <c r="L224" s="3"/>
      <c r="M224" s="27" t="s">
        <v>524</v>
      </c>
      <c r="N224" s="202">
        <f>N213-2</f>
        <v>10</v>
      </c>
      <c r="O224" s="202">
        <v>11</v>
      </c>
      <c r="P224" s="202">
        <v>6</v>
      </c>
      <c r="Q224" s="202">
        <v>16</v>
      </c>
      <c r="R224" s="202">
        <f>R213-11</f>
        <v>26</v>
      </c>
      <c r="S224" s="202">
        <f>S213-13</f>
        <v>26</v>
      </c>
      <c r="T224" s="202">
        <f>T213-17</f>
        <v>32</v>
      </c>
      <c r="U224" s="202">
        <f>U213-17</f>
        <v>34</v>
      </c>
      <c r="V224" s="202">
        <f>71-21</f>
        <v>50</v>
      </c>
      <c r="W224" s="202">
        <f>71-21</f>
        <v>50</v>
      </c>
      <c r="X224" s="202">
        <f>88-27</f>
        <v>61</v>
      </c>
      <c r="Y224" s="202">
        <f>88-27</f>
        <v>61</v>
      </c>
      <c r="Z224" s="202">
        <f>91-27</f>
        <v>64</v>
      </c>
      <c r="AA224" s="202">
        <f>106-32</f>
        <v>74</v>
      </c>
      <c r="AB224" s="202">
        <f>108-32</f>
        <v>76</v>
      </c>
      <c r="AC224" s="202">
        <f>122-34</f>
        <v>88</v>
      </c>
      <c r="AD224" s="202">
        <f>114-33</f>
        <v>81</v>
      </c>
      <c r="AE224" s="202">
        <f>114-34</f>
        <v>80</v>
      </c>
      <c r="AF224" s="202">
        <f>112-34</f>
        <v>78</v>
      </c>
      <c r="AG224" s="202">
        <f>111-34</f>
        <v>77</v>
      </c>
      <c r="AH224" s="202">
        <f>114-36</f>
        <v>78</v>
      </c>
      <c r="AI224" s="202">
        <f>98-28</f>
        <v>70</v>
      </c>
      <c r="AJ224" s="202">
        <f>97-27</f>
        <v>70</v>
      </c>
      <c r="AK224" s="202">
        <f>88-25</f>
        <v>63</v>
      </c>
      <c r="AL224" s="202">
        <f>89-26</f>
        <v>63</v>
      </c>
      <c r="AM224" s="202">
        <f>82-25</f>
        <v>57</v>
      </c>
      <c r="AN224" s="202">
        <f>85-25</f>
        <v>60</v>
      </c>
      <c r="AO224" s="202">
        <f>66-19</f>
        <v>47</v>
      </c>
      <c r="AP224" s="202">
        <f>67-20</f>
        <v>47</v>
      </c>
      <c r="AQ224" s="202">
        <f>62-18</f>
        <v>44</v>
      </c>
      <c r="AR224" s="202">
        <f>47-11</f>
        <v>36</v>
      </c>
      <c r="AS224" s="202">
        <f>41-9</f>
        <v>32</v>
      </c>
      <c r="AT224" s="202">
        <f>37-8</f>
        <v>29</v>
      </c>
      <c r="AU224" s="202">
        <f>32-8</f>
        <v>24</v>
      </c>
      <c r="AV224" s="202">
        <f>28-6</f>
        <v>22</v>
      </c>
      <c r="AW224" s="202">
        <f>17-2</f>
        <v>15</v>
      </c>
      <c r="AX224" s="202">
        <f>AX213</f>
        <v>11</v>
      </c>
      <c r="AY224" s="202">
        <f>AY213</f>
        <v>8</v>
      </c>
      <c r="AZ224" s="202">
        <f>AZ213</f>
        <v>3</v>
      </c>
      <c r="BA224" s="202">
        <f>BA213</f>
        <v>2</v>
      </c>
    </row>
    <row r="225" spans="1:56" s="26" customFormat="1" ht="15.75" x14ac:dyDescent="0.3">
      <c r="A225" s="3" t="s">
        <v>519</v>
      </c>
      <c r="C225" s="264">
        <v>222</v>
      </c>
      <c r="D225" s="264">
        <v>17.8</v>
      </c>
      <c r="E225" s="324">
        <f>-0.0052*C225+18.099</f>
        <v>16.944600000000001</v>
      </c>
      <c r="H225" s="27"/>
      <c r="I225" s="27"/>
      <c r="J225" s="227"/>
      <c r="K225" s="175"/>
      <c r="M225" s="27" t="s">
        <v>332</v>
      </c>
      <c r="N225" s="53">
        <v>9.1</v>
      </c>
      <c r="O225" s="104">
        <v>9.1</v>
      </c>
      <c r="P225" s="105">
        <v>9.1</v>
      </c>
      <c r="Q225" s="105">
        <v>9.1</v>
      </c>
      <c r="R225" s="105">
        <v>9.3000000000000007</v>
      </c>
      <c r="S225" s="105">
        <v>9.3000000000000007</v>
      </c>
      <c r="T225" s="105">
        <v>9.5</v>
      </c>
      <c r="U225" s="105">
        <v>9.5</v>
      </c>
      <c r="V225" s="105">
        <v>11.5</v>
      </c>
      <c r="W225" s="105">
        <v>11.5</v>
      </c>
      <c r="X225" s="105">
        <v>13.5</v>
      </c>
      <c r="Y225" s="105">
        <v>13.5</v>
      </c>
      <c r="Z225" s="105">
        <v>13.5</v>
      </c>
      <c r="AA225" s="105">
        <v>13.5</v>
      </c>
      <c r="AB225" s="106">
        <v>13.5</v>
      </c>
      <c r="AC225" s="106">
        <v>13.5</v>
      </c>
      <c r="AD225" s="106">
        <v>13.8</v>
      </c>
      <c r="AE225" s="105">
        <v>8.8000000000000007</v>
      </c>
      <c r="AF225" s="105">
        <v>8.8000000000000007</v>
      </c>
      <c r="AG225" s="105">
        <v>8.8000000000000007</v>
      </c>
      <c r="AH225" s="105">
        <v>8.8000000000000007</v>
      </c>
      <c r="AI225" s="54">
        <v>8.8000000000000007</v>
      </c>
      <c r="AJ225" s="54">
        <v>8.8000000000000007</v>
      </c>
      <c r="AK225" s="54">
        <v>8.8000000000000007</v>
      </c>
      <c r="AL225" s="54">
        <v>8.8000000000000007</v>
      </c>
      <c r="AM225" s="54">
        <v>8.8000000000000007</v>
      </c>
      <c r="AN225" s="54">
        <v>8.8000000000000007</v>
      </c>
      <c r="AO225" s="58">
        <v>8.8000000000000007</v>
      </c>
      <c r="AP225" s="58">
        <v>8.8000000000000007</v>
      </c>
      <c r="AQ225" s="54">
        <v>7.4</v>
      </c>
      <c r="AR225" s="58">
        <v>7.4</v>
      </c>
      <c r="AS225" s="58">
        <v>6.9</v>
      </c>
      <c r="AT225" s="58">
        <v>6.9</v>
      </c>
      <c r="AU225" s="58">
        <v>5.4</v>
      </c>
      <c r="AV225" s="58">
        <v>5.4</v>
      </c>
      <c r="AW225" s="58">
        <v>5.4</v>
      </c>
      <c r="AX225" s="58">
        <v>5.4</v>
      </c>
      <c r="AY225" s="58">
        <v>5.4</v>
      </c>
      <c r="AZ225" s="54">
        <v>1.8</v>
      </c>
      <c r="BA225" s="54">
        <v>1.8</v>
      </c>
      <c r="BB225" s="46">
        <v>14.1</v>
      </c>
      <c r="BC225" s="205" t="s">
        <v>492</v>
      </c>
    </row>
    <row r="226" spans="1:56" ht="13.5" x14ac:dyDescent="0.25">
      <c r="A226" s="3" t="s">
        <v>514</v>
      </c>
      <c r="C226" s="3">
        <v>2637</v>
      </c>
      <c r="D226" s="48">
        <v>4.4000000000000004</v>
      </c>
      <c r="E226" s="324">
        <f>-0.0052*C226+18.099</f>
        <v>4.3866000000000014</v>
      </c>
      <c r="M226" s="28" t="s">
        <v>330</v>
      </c>
      <c r="N226" s="56">
        <f t="shared" ref="N226:BB226" si="20">N216-N225</f>
        <v>7.9</v>
      </c>
      <c r="O226" s="56">
        <f t="shared" si="20"/>
        <v>7.9</v>
      </c>
      <c r="P226" s="56">
        <f t="shared" si="20"/>
        <v>7.9</v>
      </c>
      <c r="Q226" s="50">
        <f t="shared" si="20"/>
        <v>7.9</v>
      </c>
      <c r="R226" s="50">
        <f t="shared" si="20"/>
        <v>7.5</v>
      </c>
      <c r="S226" s="50">
        <f t="shared" si="20"/>
        <v>7.5</v>
      </c>
      <c r="T226" s="50">
        <f t="shared" si="20"/>
        <v>7.3000000000000007</v>
      </c>
      <c r="U226" s="50">
        <f t="shared" si="20"/>
        <v>7.3000000000000007</v>
      </c>
      <c r="V226" s="50">
        <f t="shared" si="20"/>
        <v>5.3000000000000007</v>
      </c>
      <c r="W226" s="50">
        <f t="shared" si="20"/>
        <v>5.3000000000000007</v>
      </c>
      <c r="X226" s="50">
        <f t="shared" si="20"/>
        <v>3.3000000000000007</v>
      </c>
      <c r="Y226" s="50">
        <f t="shared" si="20"/>
        <v>3.3000000000000007</v>
      </c>
      <c r="Z226" s="50">
        <f t="shared" si="20"/>
        <v>3.3000000000000007</v>
      </c>
      <c r="AA226" s="50">
        <f t="shared" si="20"/>
        <v>3</v>
      </c>
      <c r="AB226" s="50">
        <f t="shared" si="20"/>
        <v>3</v>
      </c>
      <c r="AC226" s="50">
        <f t="shared" si="20"/>
        <v>3</v>
      </c>
      <c r="AD226" s="50">
        <f t="shared" si="20"/>
        <v>2.6999999999999993</v>
      </c>
      <c r="AE226" s="50">
        <f t="shared" si="20"/>
        <v>7.6999999999999993</v>
      </c>
      <c r="AF226" s="50">
        <f t="shared" si="20"/>
        <v>7.6999999999999993</v>
      </c>
      <c r="AG226" s="50">
        <f t="shared" si="20"/>
        <v>7.6999999999999993</v>
      </c>
      <c r="AH226" s="50">
        <f t="shared" si="20"/>
        <v>6.8999999999999986</v>
      </c>
      <c r="AI226" s="50">
        <f t="shared" si="20"/>
        <v>7.6999999999999993</v>
      </c>
      <c r="AJ226" s="50">
        <f t="shared" si="20"/>
        <v>7.6999999999999993</v>
      </c>
      <c r="AK226" s="50">
        <f t="shared" si="20"/>
        <v>7.6999999999999993</v>
      </c>
      <c r="AL226" s="50">
        <f t="shared" si="20"/>
        <v>7.6999999999999993</v>
      </c>
      <c r="AM226" s="50">
        <f t="shared" si="20"/>
        <v>7.6999999999999993</v>
      </c>
      <c r="AN226" s="50">
        <f t="shared" si="20"/>
        <v>7.6999999999999993</v>
      </c>
      <c r="AO226" s="50">
        <f t="shared" si="20"/>
        <v>8</v>
      </c>
      <c r="AP226" s="50">
        <f t="shared" si="20"/>
        <v>8</v>
      </c>
      <c r="AQ226" s="50">
        <f t="shared" si="20"/>
        <v>9.4</v>
      </c>
      <c r="AR226" s="50">
        <f t="shared" si="20"/>
        <v>9.6</v>
      </c>
      <c r="AS226" s="50">
        <f t="shared" si="20"/>
        <v>10.1</v>
      </c>
      <c r="AT226" s="50">
        <f t="shared" si="20"/>
        <v>10.1</v>
      </c>
      <c r="AU226" s="50">
        <f t="shared" si="20"/>
        <v>11.6</v>
      </c>
      <c r="AV226" s="50">
        <f t="shared" si="20"/>
        <v>11.6</v>
      </c>
      <c r="AW226" s="50">
        <f t="shared" si="20"/>
        <v>11.6</v>
      </c>
      <c r="AX226" s="56">
        <f t="shared" si="20"/>
        <v>15.9</v>
      </c>
      <c r="AY226" s="56">
        <f t="shared" si="20"/>
        <v>15.9</v>
      </c>
      <c r="AZ226" s="56">
        <f t="shared" si="20"/>
        <v>20.099999999999998</v>
      </c>
      <c r="BA226" s="56">
        <f t="shared" si="20"/>
        <v>20.099999999999998</v>
      </c>
      <c r="BB226" s="50">
        <f t="shared" si="20"/>
        <v>2.4000000000000004</v>
      </c>
      <c r="BC226" s="201">
        <f>MEDIAN(Q226:AW226)</f>
        <v>7.6999999999999993</v>
      </c>
      <c r="BD226" s="129" t="s">
        <v>491</v>
      </c>
    </row>
    <row r="227" spans="1:56" x14ac:dyDescent="0.2">
      <c r="A227" s="3" t="s">
        <v>532</v>
      </c>
      <c r="B227" s="3"/>
      <c r="D227" s="48">
        <v>9.3000000000000007</v>
      </c>
      <c r="E227" s="41"/>
      <c r="M227" s="28" t="s">
        <v>322</v>
      </c>
      <c r="N227" s="63">
        <f t="shared" ref="N227:BA227" si="21">(N225+N216)/2</f>
        <v>13.05</v>
      </c>
      <c r="O227" s="63">
        <f t="shared" si="21"/>
        <v>13.05</v>
      </c>
      <c r="P227" s="63">
        <f t="shared" si="21"/>
        <v>13.05</v>
      </c>
      <c r="Q227" s="63">
        <f t="shared" si="21"/>
        <v>13.05</v>
      </c>
      <c r="R227" s="63">
        <f t="shared" si="21"/>
        <v>13.05</v>
      </c>
      <c r="S227" s="63">
        <f t="shared" si="21"/>
        <v>13.05</v>
      </c>
      <c r="T227" s="63">
        <f t="shared" si="21"/>
        <v>13.15</v>
      </c>
      <c r="U227" s="63">
        <f t="shared" si="21"/>
        <v>13.15</v>
      </c>
      <c r="V227" s="282">
        <f t="shared" si="21"/>
        <v>14.15</v>
      </c>
      <c r="W227" s="274">
        <f t="shared" si="21"/>
        <v>14.15</v>
      </c>
      <c r="X227" s="273">
        <f t="shared" si="21"/>
        <v>15.15</v>
      </c>
      <c r="Y227" s="273">
        <f t="shared" si="21"/>
        <v>15.15</v>
      </c>
      <c r="Z227" s="59">
        <f t="shared" si="21"/>
        <v>15.15</v>
      </c>
      <c r="AA227" s="61">
        <f t="shared" si="21"/>
        <v>15</v>
      </c>
      <c r="AB227" s="61">
        <f t="shared" si="21"/>
        <v>15</v>
      </c>
      <c r="AC227" s="63">
        <f t="shared" si="21"/>
        <v>15</v>
      </c>
      <c r="AD227" s="63">
        <f t="shared" si="21"/>
        <v>15.15</v>
      </c>
      <c r="AE227" s="61">
        <f t="shared" si="21"/>
        <v>12.65</v>
      </c>
      <c r="AF227" s="61">
        <f t="shared" si="21"/>
        <v>12.65</v>
      </c>
      <c r="AG227" s="61">
        <f t="shared" si="21"/>
        <v>12.65</v>
      </c>
      <c r="AH227" s="282">
        <f t="shared" si="21"/>
        <v>12.25</v>
      </c>
      <c r="AI227" s="63">
        <f t="shared" si="21"/>
        <v>12.65</v>
      </c>
      <c r="AJ227" s="63">
        <f t="shared" si="21"/>
        <v>12.65</v>
      </c>
      <c r="AK227" s="63">
        <f t="shared" si="21"/>
        <v>12.65</v>
      </c>
      <c r="AL227" s="63">
        <f t="shared" si="21"/>
        <v>12.65</v>
      </c>
      <c r="AM227" s="63">
        <f t="shared" si="21"/>
        <v>12.65</v>
      </c>
      <c r="AN227" s="63">
        <f t="shared" si="21"/>
        <v>12.65</v>
      </c>
      <c r="AO227" s="63">
        <f t="shared" si="21"/>
        <v>12.8</v>
      </c>
      <c r="AP227" s="63">
        <f t="shared" si="21"/>
        <v>12.8</v>
      </c>
      <c r="AQ227" s="63">
        <f t="shared" si="21"/>
        <v>12.100000000000001</v>
      </c>
      <c r="AR227" s="63">
        <f t="shared" si="21"/>
        <v>12.2</v>
      </c>
      <c r="AS227" s="64">
        <f t="shared" si="21"/>
        <v>11.95</v>
      </c>
      <c r="AT227" s="389">
        <f t="shared" si="21"/>
        <v>11.95</v>
      </c>
      <c r="AU227" s="64">
        <f t="shared" si="21"/>
        <v>11.2</v>
      </c>
      <c r="AV227" s="64">
        <f t="shared" si="21"/>
        <v>11.2</v>
      </c>
      <c r="AW227" s="64">
        <f t="shared" si="21"/>
        <v>11.2</v>
      </c>
      <c r="AX227" s="64">
        <f t="shared" si="21"/>
        <v>13.350000000000001</v>
      </c>
      <c r="AY227" s="64">
        <f t="shared" si="21"/>
        <v>13.350000000000001</v>
      </c>
      <c r="AZ227" s="64">
        <f t="shared" si="21"/>
        <v>11.85</v>
      </c>
      <c r="BA227" s="64">
        <f t="shared" si="21"/>
        <v>11.85</v>
      </c>
    </row>
    <row r="228" spans="1:56" ht="15.75" x14ac:dyDescent="0.3">
      <c r="B228" s="3"/>
      <c r="C228" s="48"/>
      <c r="D228" s="48"/>
      <c r="E228" s="26"/>
      <c r="M228" s="390" t="s">
        <v>565</v>
      </c>
      <c r="N228" s="370">
        <v>6</v>
      </c>
      <c r="O228" s="370">
        <v>6</v>
      </c>
      <c r="P228" s="371">
        <v>10</v>
      </c>
      <c r="Q228" s="373">
        <v>10</v>
      </c>
      <c r="R228" s="373">
        <v>12</v>
      </c>
      <c r="S228" s="373">
        <v>12</v>
      </c>
      <c r="T228" s="373">
        <v>12</v>
      </c>
      <c r="U228" s="373">
        <v>12</v>
      </c>
      <c r="V228" s="373">
        <v>12</v>
      </c>
      <c r="W228" s="373">
        <v>12</v>
      </c>
      <c r="X228" s="373">
        <v>12</v>
      </c>
      <c r="Y228" s="373">
        <v>12</v>
      </c>
      <c r="Z228" s="373">
        <v>12</v>
      </c>
      <c r="AA228" s="373">
        <v>12</v>
      </c>
      <c r="AB228" s="373">
        <v>12</v>
      </c>
      <c r="AC228" s="373">
        <v>12</v>
      </c>
      <c r="AD228" s="373">
        <v>12</v>
      </c>
      <c r="AE228" s="373">
        <v>11</v>
      </c>
      <c r="AF228" s="373">
        <v>11</v>
      </c>
      <c r="AG228" s="373">
        <v>11</v>
      </c>
      <c r="AH228" s="375">
        <v>11</v>
      </c>
      <c r="AI228" s="374">
        <v>10</v>
      </c>
      <c r="AJ228" s="374">
        <v>10</v>
      </c>
      <c r="AK228" s="376">
        <v>10</v>
      </c>
      <c r="AL228" s="376">
        <v>10</v>
      </c>
      <c r="AM228" s="376">
        <v>10</v>
      </c>
      <c r="AN228" s="374">
        <v>9</v>
      </c>
      <c r="AO228" s="374">
        <v>9</v>
      </c>
      <c r="AP228" s="374">
        <v>9</v>
      </c>
      <c r="AQ228" s="374">
        <v>8</v>
      </c>
      <c r="AR228" s="374">
        <v>6</v>
      </c>
      <c r="AS228" s="374">
        <v>6</v>
      </c>
      <c r="AT228" s="374">
        <v>6</v>
      </c>
      <c r="AU228" s="374">
        <v>6</v>
      </c>
      <c r="AV228" s="374">
        <v>5</v>
      </c>
      <c r="AW228" s="374">
        <v>5</v>
      </c>
      <c r="AX228" s="366">
        <v>1</v>
      </c>
      <c r="AY228" s="366">
        <v>1</v>
      </c>
      <c r="AZ228" s="366">
        <v>-6</v>
      </c>
      <c r="BA228" s="366">
        <v>-7</v>
      </c>
      <c r="BB228" s="372">
        <v>13</v>
      </c>
    </row>
    <row r="229" spans="1:56" ht="16.5" x14ac:dyDescent="0.3">
      <c r="A229" s="322" t="s">
        <v>553</v>
      </c>
      <c r="B229" s="3"/>
      <c r="C229" s="48"/>
      <c r="D229" s="48"/>
      <c r="E229" s="26"/>
      <c r="M229" s="390" t="s">
        <v>566</v>
      </c>
      <c r="N229" s="370">
        <v>23</v>
      </c>
      <c r="O229" s="370">
        <v>23</v>
      </c>
      <c r="P229" s="371">
        <v>23</v>
      </c>
      <c r="Q229" s="373">
        <v>23</v>
      </c>
      <c r="R229" s="373">
        <v>21</v>
      </c>
      <c r="S229" s="373">
        <v>17</v>
      </c>
      <c r="T229" s="373">
        <v>17</v>
      </c>
      <c r="U229" s="373">
        <v>17</v>
      </c>
      <c r="V229" s="373">
        <v>17</v>
      </c>
      <c r="W229" s="373">
        <v>17</v>
      </c>
      <c r="X229" s="373">
        <v>17</v>
      </c>
      <c r="Y229" s="373">
        <v>17</v>
      </c>
      <c r="Z229" s="373">
        <v>17</v>
      </c>
      <c r="AA229" s="373">
        <v>17</v>
      </c>
      <c r="AB229" s="373">
        <v>17</v>
      </c>
      <c r="AC229" s="373">
        <v>17</v>
      </c>
      <c r="AD229" s="373">
        <v>17</v>
      </c>
      <c r="AE229" s="373">
        <v>17</v>
      </c>
      <c r="AF229" s="373">
        <v>17</v>
      </c>
      <c r="AG229" s="373">
        <v>17</v>
      </c>
      <c r="AH229" s="375">
        <v>16</v>
      </c>
      <c r="AI229" s="374">
        <v>17</v>
      </c>
      <c r="AJ229" s="374">
        <v>17</v>
      </c>
      <c r="AK229" s="376">
        <v>17</v>
      </c>
      <c r="AL229" s="376">
        <v>17</v>
      </c>
      <c r="AM229" s="376">
        <v>17</v>
      </c>
      <c r="AN229" s="374">
        <v>16</v>
      </c>
      <c r="AO229" s="374">
        <v>16</v>
      </c>
      <c r="AP229" s="374">
        <v>16</v>
      </c>
      <c r="AQ229" s="374">
        <v>16</v>
      </c>
      <c r="AR229" s="374">
        <v>16</v>
      </c>
      <c r="AS229" s="374">
        <v>16</v>
      </c>
      <c r="AT229" s="374">
        <v>16</v>
      </c>
      <c r="AU229" s="374">
        <v>16</v>
      </c>
      <c r="AV229" s="374">
        <v>16</v>
      </c>
      <c r="AW229" s="374">
        <v>16</v>
      </c>
      <c r="AX229" s="366">
        <v>21</v>
      </c>
      <c r="AY229" s="366">
        <v>21</v>
      </c>
      <c r="AZ229" s="366">
        <v>21</v>
      </c>
      <c r="BA229" s="366">
        <v>22</v>
      </c>
      <c r="BB229" s="372">
        <v>14</v>
      </c>
    </row>
    <row r="230" spans="1:56" ht="13.5" x14ac:dyDescent="0.25">
      <c r="A230" s="323" t="s">
        <v>529</v>
      </c>
      <c r="B230" s="3"/>
      <c r="C230" s="48"/>
      <c r="D230" s="48"/>
      <c r="E230" s="26"/>
      <c r="M230" s="391" t="s">
        <v>567</v>
      </c>
      <c r="N230" s="365">
        <f t="shared" ref="N230:BB230" si="22">N229-N228</f>
        <v>17</v>
      </c>
      <c r="O230" s="365">
        <f t="shared" si="22"/>
        <v>17</v>
      </c>
      <c r="P230" s="365">
        <f t="shared" si="22"/>
        <v>13</v>
      </c>
      <c r="Q230" s="50">
        <f t="shared" si="22"/>
        <v>13</v>
      </c>
      <c r="R230" s="50">
        <f t="shared" si="22"/>
        <v>9</v>
      </c>
      <c r="S230" s="50">
        <f t="shared" si="22"/>
        <v>5</v>
      </c>
      <c r="T230" s="50">
        <f t="shared" si="22"/>
        <v>5</v>
      </c>
      <c r="U230" s="50">
        <f t="shared" si="22"/>
        <v>5</v>
      </c>
      <c r="V230" s="50">
        <f t="shared" si="22"/>
        <v>5</v>
      </c>
      <c r="W230" s="50">
        <f t="shared" si="22"/>
        <v>5</v>
      </c>
      <c r="X230" s="50">
        <f t="shared" si="22"/>
        <v>5</v>
      </c>
      <c r="Y230" s="50">
        <f t="shared" si="22"/>
        <v>5</v>
      </c>
      <c r="Z230" s="50">
        <f t="shared" si="22"/>
        <v>5</v>
      </c>
      <c r="AA230" s="50">
        <f t="shared" si="22"/>
        <v>5</v>
      </c>
      <c r="AB230" s="50">
        <f t="shared" si="22"/>
        <v>5</v>
      </c>
      <c r="AC230" s="50">
        <f t="shared" si="22"/>
        <v>5</v>
      </c>
      <c r="AD230" s="50">
        <f t="shared" si="22"/>
        <v>5</v>
      </c>
      <c r="AE230" s="50">
        <f t="shared" si="22"/>
        <v>6</v>
      </c>
      <c r="AF230" s="50">
        <f t="shared" si="22"/>
        <v>6</v>
      </c>
      <c r="AG230" s="50">
        <f t="shared" si="22"/>
        <v>6</v>
      </c>
      <c r="AH230" s="50">
        <f t="shared" si="22"/>
        <v>5</v>
      </c>
      <c r="AI230" s="50">
        <f t="shared" si="22"/>
        <v>7</v>
      </c>
      <c r="AJ230" s="50">
        <f t="shared" si="22"/>
        <v>7</v>
      </c>
      <c r="AK230" s="50">
        <f t="shared" si="22"/>
        <v>7</v>
      </c>
      <c r="AL230" s="50">
        <f t="shared" si="22"/>
        <v>7</v>
      </c>
      <c r="AM230" s="50">
        <f t="shared" si="22"/>
        <v>7</v>
      </c>
      <c r="AN230" s="50">
        <f t="shared" si="22"/>
        <v>7</v>
      </c>
      <c r="AO230" s="50">
        <f t="shared" si="22"/>
        <v>7</v>
      </c>
      <c r="AP230" s="50">
        <f t="shared" si="22"/>
        <v>7</v>
      </c>
      <c r="AQ230" s="50">
        <f t="shared" si="22"/>
        <v>8</v>
      </c>
      <c r="AR230" s="50">
        <f t="shared" si="22"/>
        <v>10</v>
      </c>
      <c r="AS230" s="50">
        <f t="shared" si="22"/>
        <v>10</v>
      </c>
      <c r="AT230" s="50">
        <f t="shared" si="22"/>
        <v>10</v>
      </c>
      <c r="AU230" s="50">
        <f t="shared" si="22"/>
        <v>10</v>
      </c>
      <c r="AV230" s="50">
        <f t="shared" si="22"/>
        <v>11</v>
      </c>
      <c r="AW230" s="50">
        <f t="shared" si="22"/>
        <v>11</v>
      </c>
      <c r="AX230" s="365">
        <f t="shared" si="22"/>
        <v>20</v>
      </c>
      <c r="AY230" s="365">
        <f t="shared" si="22"/>
        <v>20</v>
      </c>
      <c r="AZ230" s="365">
        <f t="shared" si="22"/>
        <v>27</v>
      </c>
      <c r="BA230" s="365">
        <f t="shared" si="22"/>
        <v>29</v>
      </c>
      <c r="BB230" s="50">
        <f t="shared" si="22"/>
        <v>1</v>
      </c>
    </row>
    <row r="231" spans="1:56" x14ac:dyDescent="0.2">
      <c r="A231" s="323" t="s">
        <v>530</v>
      </c>
      <c r="B231" s="3"/>
      <c r="C231" s="48"/>
      <c r="D231" s="48"/>
      <c r="M231" s="391" t="s">
        <v>322</v>
      </c>
      <c r="N231" s="275">
        <f t="shared" ref="N231:BB231" si="23">(N228+N229)/2</f>
        <v>14.5</v>
      </c>
      <c r="O231" s="275">
        <f t="shared" si="23"/>
        <v>14.5</v>
      </c>
      <c r="P231" s="273">
        <f t="shared" si="23"/>
        <v>16.5</v>
      </c>
      <c r="Q231" s="273">
        <f t="shared" si="23"/>
        <v>16.5</v>
      </c>
      <c r="R231" s="273">
        <f t="shared" si="23"/>
        <v>16.5</v>
      </c>
      <c r="S231" s="282">
        <f t="shared" si="23"/>
        <v>14.5</v>
      </c>
      <c r="T231" s="275">
        <f t="shared" si="23"/>
        <v>14.5</v>
      </c>
      <c r="U231" s="282">
        <f t="shared" si="23"/>
        <v>14.5</v>
      </c>
      <c r="V231" s="274">
        <f t="shared" si="23"/>
        <v>14.5</v>
      </c>
      <c r="W231" s="274">
        <f t="shared" si="23"/>
        <v>14.5</v>
      </c>
      <c r="X231" s="273">
        <f t="shared" si="23"/>
        <v>14.5</v>
      </c>
      <c r="Y231" s="273">
        <f t="shared" si="23"/>
        <v>14.5</v>
      </c>
      <c r="Z231" s="273">
        <f t="shared" si="23"/>
        <v>14.5</v>
      </c>
      <c r="AA231" s="274">
        <f t="shared" si="23"/>
        <v>14.5</v>
      </c>
      <c r="AB231" s="282">
        <f t="shared" si="23"/>
        <v>14.5</v>
      </c>
      <c r="AC231" s="282">
        <f t="shared" si="23"/>
        <v>14.5</v>
      </c>
      <c r="AD231" s="275">
        <f t="shared" si="23"/>
        <v>14.5</v>
      </c>
      <c r="AE231" s="275">
        <f t="shared" si="23"/>
        <v>14</v>
      </c>
      <c r="AF231" s="275">
        <f t="shared" si="23"/>
        <v>14</v>
      </c>
      <c r="AG231" s="275">
        <f t="shared" si="23"/>
        <v>14</v>
      </c>
      <c r="AH231" s="275">
        <f t="shared" si="23"/>
        <v>13.5</v>
      </c>
      <c r="AI231" s="275">
        <f t="shared" si="23"/>
        <v>13.5</v>
      </c>
      <c r="AJ231" s="275">
        <f t="shared" si="23"/>
        <v>13.5</v>
      </c>
      <c r="AK231" s="275">
        <f t="shared" si="23"/>
        <v>13.5</v>
      </c>
      <c r="AL231" s="275">
        <f t="shared" si="23"/>
        <v>13.5</v>
      </c>
      <c r="AM231" s="275">
        <f t="shared" si="23"/>
        <v>13.5</v>
      </c>
      <c r="AN231" s="275">
        <f t="shared" si="23"/>
        <v>12.5</v>
      </c>
      <c r="AO231" s="275">
        <f t="shared" si="23"/>
        <v>12.5</v>
      </c>
      <c r="AP231" s="275">
        <f t="shared" si="23"/>
        <v>12.5</v>
      </c>
      <c r="AQ231" s="275">
        <f t="shared" si="23"/>
        <v>12</v>
      </c>
      <c r="AR231" s="275">
        <f t="shared" si="23"/>
        <v>11</v>
      </c>
      <c r="AS231" s="275">
        <f t="shared" si="23"/>
        <v>11</v>
      </c>
      <c r="AT231" s="275">
        <f t="shared" si="23"/>
        <v>11</v>
      </c>
      <c r="AU231" s="389">
        <f t="shared" si="23"/>
        <v>11</v>
      </c>
      <c r="AV231" s="389">
        <f t="shared" si="23"/>
        <v>10.5</v>
      </c>
      <c r="AW231" s="389">
        <f t="shared" si="23"/>
        <v>10.5</v>
      </c>
      <c r="AX231" s="389">
        <f t="shared" si="23"/>
        <v>11</v>
      </c>
      <c r="AY231" s="389">
        <f t="shared" si="23"/>
        <v>11</v>
      </c>
      <c r="AZ231" s="275">
        <f t="shared" si="23"/>
        <v>7.5</v>
      </c>
      <c r="BA231" s="389">
        <f t="shared" si="23"/>
        <v>7.5</v>
      </c>
      <c r="BB231" s="128">
        <f t="shared" si="23"/>
        <v>13.5</v>
      </c>
    </row>
    <row r="232" spans="1:56" x14ac:dyDescent="0.2">
      <c r="B232" s="3"/>
      <c r="C232" s="48"/>
      <c r="D232" s="48"/>
      <c r="E232" s="26"/>
    </row>
    <row r="233" spans="1:56" x14ac:dyDescent="0.2">
      <c r="B233" s="3"/>
      <c r="C233" s="48"/>
      <c r="D233" s="48"/>
      <c r="E233" s="26"/>
    </row>
  </sheetData>
  <autoFilter ref="A2:BC211"/>
  <mergeCells count="3">
    <mergeCell ref="L1:M1"/>
    <mergeCell ref="B1:C1"/>
    <mergeCell ref="H1:I1"/>
  </mergeCells>
  <phoneticPr fontId="4" type="noConversion"/>
  <pageMargins left="0.78740157499999996" right="0.78740157499999996" top="0.984251969" bottom="0.984251969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182"/>
  <sheetViews>
    <sheetView topLeftCell="A148" zoomScale="85" zoomScaleNormal="85" workbookViewId="0"/>
  </sheetViews>
  <sheetFormatPr baseColWidth="10" defaultColWidth="9.140625" defaultRowHeight="12.75" x14ac:dyDescent="0.2"/>
  <cols>
    <col min="1" max="1" width="25.42578125" style="3" customWidth="1"/>
    <col min="2" max="3" width="9.140625" style="3"/>
    <col min="4" max="4" width="10.28515625" style="4" customWidth="1"/>
    <col min="5" max="6" width="9.140625" style="3"/>
    <col min="7" max="48" width="4.85546875" style="3" customWidth="1"/>
    <col min="49" max="16384" width="9.140625" style="3"/>
  </cols>
  <sheetData>
    <row r="1" spans="1:49" ht="13.5" x14ac:dyDescent="0.25">
      <c r="A1" s="7"/>
      <c r="B1" s="400" t="s">
        <v>155</v>
      </c>
      <c r="C1" s="400"/>
      <c r="D1" s="7" t="s">
        <v>480</v>
      </c>
      <c r="E1" s="400" t="s">
        <v>152</v>
      </c>
      <c r="F1" s="400"/>
      <c r="G1" s="116">
        <v>300</v>
      </c>
      <c r="H1" s="116">
        <v>350</v>
      </c>
      <c r="I1" s="116">
        <v>370</v>
      </c>
      <c r="J1" s="116">
        <v>400</v>
      </c>
      <c r="K1" s="116">
        <v>440</v>
      </c>
      <c r="L1" s="116">
        <v>450</v>
      </c>
      <c r="M1" s="116">
        <v>470</v>
      </c>
      <c r="N1" s="116">
        <v>500</v>
      </c>
      <c r="O1" s="116">
        <v>530</v>
      </c>
      <c r="P1" s="116">
        <v>550</v>
      </c>
      <c r="Q1" s="116">
        <v>580</v>
      </c>
      <c r="R1" s="116">
        <v>600</v>
      </c>
      <c r="S1" s="116">
        <v>620</v>
      </c>
      <c r="T1" s="116">
        <v>630</v>
      </c>
      <c r="U1" s="116">
        <v>650</v>
      </c>
      <c r="V1" s="116">
        <v>670</v>
      </c>
      <c r="W1" s="116">
        <v>700</v>
      </c>
      <c r="X1" s="116">
        <v>710</v>
      </c>
      <c r="Y1" s="116">
        <v>720</v>
      </c>
      <c r="Z1" s="116">
        <v>750</v>
      </c>
      <c r="AA1" s="116">
        <v>760</v>
      </c>
      <c r="AB1" s="116">
        <v>770</v>
      </c>
      <c r="AC1" s="116">
        <v>800</v>
      </c>
      <c r="AD1" s="117">
        <v>820</v>
      </c>
      <c r="AE1" s="117">
        <v>900</v>
      </c>
      <c r="AF1" s="117">
        <v>920</v>
      </c>
      <c r="AG1" s="117">
        <v>960</v>
      </c>
      <c r="AH1" s="117">
        <v>970</v>
      </c>
      <c r="AI1" s="117">
        <v>1000</v>
      </c>
      <c r="AJ1" s="117">
        <v>1100</v>
      </c>
      <c r="AK1" s="117">
        <v>1170</v>
      </c>
      <c r="AL1" s="117">
        <v>1200</v>
      </c>
      <c r="AM1" s="117">
        <v>1250</v>
      </c>
      <c r="AN1" s="117">
        <v>1300</v>
      </c>
      <c r="AO1" s="117">
        <v>1350</v>
      </c>
      <c r="AP1" s="117">
        <v>1400</v>
      </c>
      <c r="AQ1" s="117">
        <v>1500</v>
      </c>
      <c r="AR1" s="117">
        <v>1520</v>
      </c>
      <c r="AS1" s="117">
        <v>1550</v>
      </c>
      <c r="AT1" s="117">
        <v>1600</v>
      </c>
      <c r="AU1" s="117">
        <v>1620</v>
      </c>
      <c r="AV1" s="116" t="s">
        <v>323</v>
      </c>
    </row>
    <row r="2" spans="1:49" x14ac:dyDescent="0.2">
      <c r="A2" s="114" t="s">
        <v>156</v>
      </c>
      <c r="B2" s="7" t="s">
        <v>557</v>
      </c>
      <c r="C2" s="7" t="s">
        <v>558</v>
      </c>
      <c r="D2" s="4" t="s">
        <v>481</v>
      </c>
      <c r="E2" s="7" t="s">
        <v>153</v>
      </c>
      <c r="F2" s="2" t="s">
        <v>154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</row>
    <row r="3" spans="1:49" x14ac:dyDescent="0.2">
      <c r="A3" s="131" t="s">
        <v>335</v>
      </c>
      <c r="B3" s="132">
        <v>7.6</v>
      </c>
      <c r="C3" s="132">
        <v>21.8</v>
      </c>
      <c r="D3" s="158" t="s">
        <v>482</v>
      </c>
      <c r="E3" s="131">
        <v>770</v>
      </c>
      <c r="F3" s="32">
        <v>770</v>
      </c>
      <c r="G3" s="33">
        <v>0</v>
      </c>
      <c r="H3" s="33">
        <v>0</v>
      </c>
      <c r="I3" s="33">
        <v>0</v>
      </c>
      <c r="J3" s="33">
        <v>0</v>
      </c>
      <c r="K3" s="33">
        <v>0</v>
      </c>
      <c r="L3" s="33">
        <v>0</v>
      </c>
      <c r="M3" s="33">
        <v>0</v>
      </c>
      <c r="N3" s="33">
        <v>0</v>
      </c>
      <c r="O3" s="33">
        <v>0</v>
      </c>
      <c r="P3" s="33">
        <v>0</v>
      </c>
      <c r="Q3" s="33">
        <v>0</v>
      </c>
      <c r="R3" s="33">
        <v>0</v>
      </c>
      <c r="S3" s="33">
        <v>0</v>
      </c>
      <c r="T3" s="33">
        <v>0</v>
      </c>
      <c r="U3" s="33">
        <v>0</v>
      </c>
      <c r="V3" s="33">
        <v>0</v>
      </c>
      <c r="W3" s="33">
        <v>0</v>
      </c>
      <c r="X3" s="33">
        <v>0</v>
      </c>
      <c r="Y3" s="33">
        <v>0</v>
      </c>
      <c r="Z3" s="33">
        <v>0</v>
      </c>
      <c r="AA3" s="33">
        <v>0</v>
      </c>
      <c r="AB3" s="33">
        <v>1</v>
      </c>
      <c r="AC3" s="33">
        <v>0</v>
      </c>
      <c r="AD3" s="33">
        <v>0</v>
      </c>
      <c r="AE3" s="33">
        <v>0</v>
      </c>
      <c r="AF3" s="33">
        <v>0</v>
      </c>
      <c r="AG3" s="33">
        <v>0</v>
      </c>
      <c r="AH3" s="33">
        <v>0</v>
      </c>
      <c r="AI3" s="33">
        <v>0</v>
      </c>
      <c r="AJ3" s="33">
        <v>0</v>
      </c>
      <c r="AK3" s="33">
        <v>0</v>
      </c>
      <c r="AL3" s="33">
        <v>0</v>
      </c>
      <c r="AM3" s="33">
        <v>0</v>
      </c>
      <c r="AN3" s="33">
        <v>0</v>
      </c>
      <c r="AO3" s="33">
        <v>0</v>
      </c>
      <c r="AP3" s="33">
        <v>0</v>
      </c>
      <c r="AQ3" s="33">
        <v>0</v>
      </c>
      <c r="AR3" s="33">
        <v>0</v>
      </c>
      <c r="AS3" s="33">
        <v>0</v>
      </c>
      <c r="AT3" s="33">
        <v>0</v>
      </c>
      <c r="AU3" s="33">
        <v>0</v>
      </c>
      <c r="AV3" s="33">
        <v>1</v>
      </c>
      <c r="AW3" s="131" t="s">
        <v>36</v>
      </c>
    </row>
    <row r="4" spans="1:49" x14ac:dyDescent="0.2">
      <c r="A4" s="124" t="s">
        <v>461</v>
      </c>
      <c r="B4" s="122">
        <v>3.4</v>
      </c>
      <c r="C4" s="123">
        <v>21</v>
      </c>
      <c r="D4" s="159" t="s">
        <v>483</v>
      </c>
      <c r="E4" s="124">
        <v>440</v>
      </c>
      <c r="F4" s="3">
        <v>1600</v>
      </c>
      <c r="G4" s="4">
        <v>0</v>
      </c>
      <c r="H4" s="4">
        <v>0</v>
      </c>
      <c r="I4" s="4">
        <v>0</v>
      </c>
      <c r="J4" s="4">
        <v>0</v>
      </c>
      <c r="K4" s="4">
        <v>1</v>
      </c>
      <c r="L4" s="4">
        <v>1</v>
      </c>
      <c r="M4" s="4">
        <v>1</v>
      </c>
      <c r="N4" s="4">
        <v>1</v>
      </c>
      <c r="O4" s="4">
        <v>1</v>
      </c>
      <c r="P4" s="4">
        <v>1</v>
      </c>
      <c r="Q4" s="4">
        <v>1</v>
      </c>
      <c r="R4" s="4">
        <v>1</v>
      </c>
      <c r="S4" s="4">
        <v>1</v>
      </c>
      <c r="T4" s="4">
        <v>1</v>
      </c>
      <c r="U4" s="4">
        <v>1</v>
      </c>
      <c r="V4" s="4">
        <v>1</v>
      </c>
      <c r="W4" s="4">
        <v>1</v>
      </c>
      <c r="X4" s="4">
        <v>1</v>
      </c>
      <c r="Y4" s="4">
        <v>1</v>
      </c>
      <c r="Z4" s="4">
        <v>1</v>
      </c>
      <c r="AA4" s="4">
        <v>1</v>
      </c>
      <c r="AB4" s="4">
        <v>1</v>
      </c>
      <c r="AC4" s="4">
        <v>1</v>
      </c>
      <c r="AD4" s="4">
        <v>1</v>
      </c>
      <c r="AE4" s="4">
        <v>1</v>
      </c>
      <c r="AF4" s="4">
        <v>1</v>
      </c>
      <c r="AG4" s="4">
        <v>1</v>
      </c>
      <c r="AH4" s="4">
        <v>1</v>
      </c>
      <c r="AI4" s="4">
        <v>1</v>
      </c>
      <c r="AJ4" s="4">
        <v>1</v>
      </c>
      <c r="AK4" s="4">
        <v>1</v>
      </c>
      <c r="AL4" s="4">
        <v>1</v>
      </c>
      <c r="AM4" s="4">
        <v>1</v>
      </c>
      <c r="AN4" s="4">
        <v>1</v>
      </c>
      <c r="AO4" s="4">
        <v>1</v>
      </c>
      <c r="AP4" s="4">
        <v>1</v>
      </c>
      <c r="AQ4" s="4">
        <v>1</v>
      </c>
      <c r="AR4" s="4">
        <v>1</v>
      </c>
      <c r="AS4" s="4">
        <v>1</v>
      </c>
      <c r="AT4" s="4">
        <v>1</v>
      </c>
      <c r="AU4" s="4">
        <v>0</v>
      </c>
      <c r="AV4" s="4">
        <v>1</v>
      </c>
      <c r="AW4" s="124"/>
    </row>
    <row r="5" spans="1:49" x14ac:dyDescent="0.2">
      <c r="A5" s="124" t="s">
        <v>378</v>
      </c>
      <c r="B5" s="122">
        <v>2.7</v>
      </c>
      <c r="C5" s="123">
        <v>24</v>
      </c>
      <c r="D5" s="159" t="s">
        <v>483</v>
      </c>
      <c r="E5" s="124">
        <v>700</v>
      </c>
      <c r="F5" s="3">
        <v>1500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1</v>
      </c>
      <c r="X5" s="4">
        <v>1</v>
      </c>
      <c r="Y5" s="4">
        <v>1</v>
      </c>
      <c r="Z5" s="4">
        <v>1</v>
      </c>
      <c r="AA5" s="4">
        <v>1</v>
      </c>
      <c r="AB5" s="4">
        <v>1</v>
      </c>
      <c r="AC5" s="4">
        <v>1</v>
      </c>
      <c r="AD5" s="4">
        <v>1</v>
      </c>
      <c r="AE5" s="4">
        <v>1</v>
      </c>
      <c r="AF5" s="4">
        <v>1</v>
      </c>
      <c r="AG5" s="4">
        <v>1</v>
      </c>
      <c r="AH5" s="4">
        <v>1</v>
      </c>
      <c r="AI5" s="4">
        <v>1</v>
      </c>
      <c r="AJ5" s="4">
        <v>1</v>
      </c>
      <c r="AK5" s="4">
        <v>1</v>
      </c>
      <c r="AL5" s="4">
        <v>1</v>
      </c>
      <c r="AM5" s="4">
        <v>1</v>
      </c>
      <c r="AN5" s="4">
        <v>1</v>
      </c>
      <c r="AO5" s="4">
        <v>1</v>
      </c>
      <c r="AP5" s="4">
        <v>1</v>
      </c>
      <c r="AQ5" s="4">
        <v>1</v>
      </c>
      <c r="AR5" s="4">
        <v>0</v>
      </c>
      <c r="AS5" s="4">
        <v>0</v>
      </c>
      <c r="AT5" s="4">
        <v>0</v>
      </c>
      <c r="AU5" s="4">
        <v>0</v>
      </c>
      <c r="AV5" s="4">
        <v>1</v>
      </c>
      <c r="AW5" s="124"/>
    </row>
    <row r="6" spans="1:49" x14ac:dyDescent="0.2">
      <c r="A6" s="124" t="s">
        <v>379</v>
      </c>
      <c r="B6" s="122">
        <v>-1.7</v>
      </c>
      <c r="C6" s="123">
        <v>26.6</v>
      </c>
      <c r="D6" s="159" t="s">
        <v>483</v>
      </c>
      <c r="E6" s="124">
        <v>370</v>
      </c>
      <c r="F6" s="3">
        <v>900</v>
      </c>
      <c r="G6" s="4">
        <v>0</v>
      </c>
      <c r="H6" s="4">
        <v>0</v>
      </c>
      <c r="I6" s="4">
        <v>1</v>
      </c>
      <c r="J6" s="4">
        <v>1</v>
      </c>
      <c r="K6" s="4">
        <v>1</v>
      </c>
      <c r="L6" s="4">
        <v>1</v>
      </c>
      <c r="M6" s="4">
        <v>1</v>
      </c>
      <c r="N6" s="4">
        <v>1</v>
      </c>
      <c r="O6" s="4">
        <v>1</v>
      </c>
      <c r="P6" s="4">
        <v>1</v>
      </c>
      <c r="Q6" s="4">
        <v>1</v>
      </c>
      <c r="R6" s="4">
        <v>1</v>
      </c>
      <c r="S6" s="4">
        <v>1</v>
      </c>
      <c r="T6" s="4">
        <v>1</v>
      </c>
      <c r="U6" s="4">
        <v>1</v>
      </c>
      <c r="V6" s="4">
        <v>1</v>
      </c>
      <c r="W6" s="4">
        <v>1</v>
      </c>
      <c r="X6" s="4">
        <v>1</v>
      </c>
      <c r="Y6" s="4">
        <v>1</v>
      </c>
      <c r="Z6" s="4">
        <v>1</v>
      </c>
      <c r="AA6" s="4">
        <v>1</v>
      </c>
      <c r="AB6" s="4">
        <v>1</v>
      </c>
      <c r="AC6" s="4">
        <v>1</v>
      </c>
      <c r="AD6" s="4">
        <v>1</v>
      </c>
      <c r="AE6" s="4">
        <v>1</v>
      </c>
      <c r="AF6" s="4">
        <v>0</v>
      </c>
      <c r="AG6" s="4">
        <v>0</v>
      </c>
      <c r="AH6" s="4">
        <v>0</v>
      </c>
      <c r="AI6" s="4">
        <v>0</v>
      </c>
      <c r="AJ6" s="4">
        <v>0</v>
      </c>
      <c r="AK6" s="4">
        <v>0</v>
      </c>
      <c r="AL6" s="4">
        <v>0</v>
      </c>
      <c r="AM6" s="4">
        <v>0</v>
      </c>
      <c r="AN6" s="4">
        <v>0</v>
      </c>
      <c r="AO6" s="4">
        <v>0</v>
      </c>
      <c r="AP6" s="4">
        <v>0</v>
      </c>
      <c r="AQ6" s="4">
        <v>0</v>
      </c>
      <c r="AR6" s="4">
        <v>0</v>
      </c>
      <c r="AS6" s="4">
        <v>0</v>
      </c>
      <c r="AT6" s="4">
        <v>0</v>
      </c>
      <c r="AU6" s="4">
        <v>0</v>
      </c>
      <c r="AV6" s="4">
        <v>1</v>
      </c>
      <c r="AW6" s="124"/>
    </row>
    <row r="7" spans="1:49" x14ac:dyDescent="0.2">
      <c r="A7" s="131" t="s">
        <v>47</v>
      </c>
      <c r="B7" s="132">
        <v>9.5</v>
      </c>
      <c r="C7" s="133">
        <v>27</v>
      </c>
      <c r="D7" s="160" t="s">
        <v>483</v>
      </c>
      <c r="E7" s="131">
        <v>450</v>
      </c>
      <c r="F7" s="32">
        <v>900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  <c r="L7" s="33">
        <v>1</v>
      </c>
      <c r="M7" s="33">
        <v>1</v>
      </c>
      <c r="N7" s="33">
        <v>1</v>
      </c>
      <c r="O7" s="33">
        <v>1</v>
      </c>
      <c r="P7" s="33">
        <v>1</v>
      </c>
      <c r="Q7" s="33">
        <v>1</v>
      </c>
      <c r="R7" s="33">
        <v>1</v>
      </c>
      <c r="S7" s="33">
        <v>1</v>
      </c>
      <c r="T7" s="33">
        <v>1</v>
      </c>
      <c r="U7" s="33">
        <v>1</v>
      </c>
      <c r="V7" s="33">
        <v>1</v>
      </c>
      <c r="W7" s="33">
        <v>1</v>
      </c>
      <c r="X7" s="33">
        <v>1</v>
      </c>
      <c r="Y7" s="33">
        <v>1</v>
      </c>
      <c r="Z7" s="33">
        <v>1</v>
      </c>
      <c r="AA7" s="33">
        <v>1</v>
      </c>
      <c r="AB7" s="33">
        <v>1</v>
      </c>
      <c r="AC7" s="33">
        <v>1</v>
      </c>
      <c r="AD7" s="33">
        <v>1</v>
      </c>
      <c r="AE7" s="33">
        <v>1</v>
      </c>
      <c r="AF7" s="33">
        <v>0</v>
      </c>
      <c r="AG7" s="33">
        <v>0</v>
      </c>
      <c r="AH7" s="33">
        <v>0</v>
      </c>
      <c r="AI7" s="33">
        <v>0</v>
      </c>
      <c r="AJ7" s="33">
        <v>0</v>
      </c>
      <c r="AK7" s="33">
        <v>0</v>
      </c>
      <c r="AL7" s="33">
        <v>0</v>
      </c>
      <c r="AM7" s="33">
        <v>0</v>
      </c>
      <c r="AN7" s="33">
        <v>0</v>
      </c>
      <c r="AO7" s="33">
        <v>0</v>
      </c>
      <c r="AP7" s="33">
        <v>0</v>
      </c>
      <c r="AQ7" s="33">
        <v>0</v>
      </c>
      <c r="AR7" s="33">
        <v>0</v>
      </c>
      <c r="AS7" s="33">
        <v>0</v>
      </c>
      <c r="AT7" s="33">
        <v>0</v>
      </c>
      <c r="AU7" s="33">
        <v>0</v>
      </c>
      <c r="AV7" s="33">
        <v>1</v>
      </c>
      <c r="AW7" s="131" t="s">
        <v>48</v>
      </c>
    </row>
    <row r="8" spans="1:49" x14ac:dyDescent="0.2">
      <c r="A8" s="157" t="s">
        <v>49</v>
      </c>
      <c r="B8" s="132">
        <v>13.8</v>
      </c>
      <c r="C8" s="156">
        <v>16.8</v>
      </c>
      <c r="D8" s="161">
        <v>9.1999999999999993</v>
      </c>
      <c r="E8" s="131">
        <v>500</v>
      </c>
      <c r="F8" s="32">
        <v>500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0</v>
      </c>
      <c r="N8" s="98">
        <v>1</v>
      </c>
      <c r="O8" s="33">
        <v>0</v>
      </c>
      <c r="P8" s="33">
        <v>0</v>
      </c>
      <c r="Q8" s="33">
        <v>0</v>
      </c>
      <c r="R8" s="33">
        <v>0</v>
      </c>
      <c r="S8" s="33">
        <v>0</v>
      </c>
      <c r="T8" s="33">
        <v>0</v>
      </c>
      <c r="U8" s="33">
        <v>0</v>
      </c>
      <c r="V8" s="33">
        <v>0</v>
      </c>
      <c r="W8" s="33">
        <v>0</v>
      </c>
      <c r="X8" s="33">
        <v>0</v>
      </c>
      <c r="Y8" s="33">
        <v>0</v>
      </c>
      <c r="Z8" s="33">
        <v>0</v>
      </c>
      <c r="AA8" s="33">
        <v>0</v>
      </c>
      <c r="AB8" s="33">
        <v>0</v>
      </c>
      <c r="AC8" s="33">
        <v>0</v>
      </c>
      <c r="AD8" s="33">
        <v>0</v>
      </c>
      <c r="AE8" s="33">
        <v>0</v>
      </c>
      <c r="AF8" s="33">
        <v>0</v>
      </c>
      <c r="AG8" s="33">
        <v>0</v>
      </c>
      <c r="AH8" s="33">
        <v>0</v>
      </c>
      <c r="AI8" s="33">
        <v>0</v>
      </c>
      <c r="AJ8" s="33">
        <v>0</v>
      </c>
      <c r="AK8" s="33">
        <v>0</v>
      </c>
      <c r="AL8" s="33">
        <v>0</v>
      </c>
      <c r="AM8" s="33">
        <v>0</v>
      </c>
      <c r="AN8" s="33">
        <v>0</v>
      </c>
      <c r="AO8" s="33">
        <v>0</v>
      </c>
      <c r="AP8" s="33">
        <v>0</v>
      </c>
      <c r="AQ8" s="33">
        <v>0</v>
      </c>
      <c r="AR8" s="33">
        <v>0</v>
      </c>
      <c r="AS8" s="33">
        <v>0</v>
      </c>
      <c r="AT8" s="33">
        <v>0</v>
      </c>
      <c r="AU8" s="33">
        <v>0</v>
      </c>
      <c r="AV8" s="85">
        <v>1</v>
      </c>
      <c r="AW8" s="131" t="s">
        <v>50</v>
      </c>
    </row>
    <row r="9" spans="1:49" x14ac:dyDescent="0.2">
      <c r="A9" s="118" t="s">
        <v>51</v>
      </c>
      <c r="B9" s="119" t="s">
        <v>75</v>
      </c>
      <c r="C9" s="118" t="s">
        <v>75</v>
      </c>
      <c r="D9" s="118"/>
      <c r="E9" s="118">
        <v>630</v>
      </c>
      <c r="F9" s="24">
        <v>1200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1</v>
      </c>
      <c r="U9" s="25">
        <v>1</v>
      </c>
      <c r="V9" s="25">
        <v>1</v>
      </c>
      <c r="W9" s="25">
        <v>1</v>
      </c>
      <c r="X9" s="25">
        <v>1</v>
      </c>
      <c r="Y9" s="25">
        <v>1</v>
      </c>
      <c r="Z9" s="25">
        <v>1</v>
      </c>
      <c r="AA9" s="25">
        <v>1</v>
      </c>
      <c r="AB9" s="25">
        <v>1</v>
      </c>
      <c r="AC9" s="25">
        <v>1</v>
      </c>
      <c r="AD9" s="25">
        <v>1</v>
      </c>
      <c r="AE9" s="25">
        <v>1</v>
      </c>
      <c r="AF9" s="25">
        <v>1</v>
      </c>
      <c r="AG9" s="25">
        <v>1</v>
      </c>
      <c r="AH9" s="25">
        <v>1</v>
      </c>
      <c r="AI9" s="25">
        <v>1</v>
      </c>
      <c r="AJ9" s="25">
        <v>1</v>
      </c>
      <c r="AK9" s="25">
        <v>1</v>
      </c>
      <c r="AL9" s="25">
        <v>1</v>
      </c>
      <c r="AM9" s="25">
        <v>0</v>
      </c>
      <c r="AN9" s="25">
        <v>0</v>
      </c>
      <c r="AO9" s="25">
        <v>0</v>
      </c>
      <c r="AP9" s="25">
        <v>0</v>
      </c>
      <c r="AQ9" s="25">
        <v>0</v>
      </c>
      <c r="AR9" s="25">
        <v>0</v>
      </c>
      <c r="AS9" s="25">
        <v>0</v>
      </c>
      <c r="AT9" s="25">
        <v>0</v>
      </c>
      <c r="AU9" s="25">
        <v>0</v>
      </c>
      <c r="AV9" s="25">
        <v>1</v>
      </c>
      <c r="AW9" s="118" t="s">
        <v>52</v>
      </c>
    </row>
    <row r="10" spans="1:49" x14ac:dyDescent="0.2">
      <c r="A10" s="124" t="s">
        <v>380</v>
      </c>
      <c r="B10" s="197">
        <v>15.3</v>
      </c>
      <c r="C10" s="126">
        <v>27.7</v>
      </c>
      <c r="D10" s="162" t="s">
        <v>482</v>
      </c>
      <c r="E10" s="124">
        <v>450</v>
      </c>
      <c r="F10" s="3">
        <v>720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196">
        <v>1</v>
      </c>
      <c r="M10" s="196">
        <v>1</v>
      </c>
      <c r="N10" s="196">
        <v>1</v>
      </c>
      <c r="O10" s="196">
        <v>1</v>
      </c>
      <c r="P10" s="196">
        <v>1</v>
      </c>
      <c r="Q10" s="196">
        <v>1</v>
      </c>
      <c r="R10" s="196">
        <v>1</v>
      </c>
      <c r="S10" s="108">
        <v>1</v>
      </c>
      <c r="T10" s="108">
        <v>1</v>
      </c>
      <c r="U10" s="108">
        <v>1</v>
      </c>
      <c r="V10" s="108">
        <v>1</v>
      </c>
      <c r="W10" s="108">
        <v>1</v>
      </c>
      <c r="X10" s="108">
        <v>1</v>
      </c>
      <c r="Y10" s="108">
        <v>1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  <c r="AF10" s="4">
        <v>0</v>
      </c>
      <c r="AG10" s="4">
        <v>0</v>
      </c>
      <c r="AH10" s="4">
        <v>0</v>
      </c>
      <c r="AI10" s="4">
        <v>0</v>
      </c>
      <c r="AJ10" s="4">
        <v>0</v>
      </c>
      <c r="AK10" s="4">
        <v>0</v>
      </c>
      <c r="AL10" s="4">
        <v>0</v>
      </c>
      <c r="AM10" s="4">
        <v>0</v>
      </c>
      <c r="AN10" s="4">
        <v>0</v>
      </c>
      <c r="AO10" s="4">
        <v>0</v>
      </c>
      <c r="AP10" s="4">
        <v>0</v>
      </c>
      <c r="AQ10" s="4">
        <v>0</v>
      </c>
      <c r="AR10" s="4">
        <v>0</v>
      </c>
      <c r="AS10" s="4">
        <v>0</v>
      </c>
      <c r="AT10" s="4">
        <v>0</v>
      </c>
      <c r="AU10" s="4">
        <v>0</v>
      </c>
      <c r="AV10" s="4">
        <v>1</v>
      </c>
      <c r="AW10" s="124"/>
    </row>
    <row r="11" spans="1:49" x14ac:dyDescent="0.2">
      <c r="A11" s="124" t="s">
        <v>165</v>
      </c>
      <c r="B11" s="122">
        <v>9.3000000000000007</v>
      </c>
      <c r="C11" s="123">
        <v>23.9</v>
      </c>
      <c r="D11" s="159" t="s">
        <v>483</v>
      </c>
      <c r="E11" s="124">
        <v>370</v>
      </c>
      <c r="F11" s="3">
        <v>900</v>
      </c>
      <c r="G11" s="4">
        <v>0</v>
      </c>
      <c r="H11" s="4">
        <v>0</v>
      </c>
      <c r="I11" s="4">
        <v>1</v>
      </c>
      <c r="J11" s="4">
        <v>1</v>
      </c>
      <c r="K11" s="4">
        <v>1</v>
      </c>
      <c r="L11" s="4">
        <v>1</v>
      </c>
      <c r="M11" s="4">
        <v>1</v>
      </c>
      <c r="N11" s="4">
        <v>1</v>
      </c>
      <c r="O11" s="4">
        <v>1</v>
      </c>
      <c r="P11" s="4">
        <v>1</v>
      </c>
      <c r="Q11" s="4">
        <v>1</v>
      </c>
      <c r="R11" s="4">
        <v>1</v>
      </c>
      <c r="S11" s="4">
        <v>1</v>
      </c>
      <c r="T11" s="4">
        <v>1</v>
      </c>
      <c r="U11" s="4">
        <v>1</v>
      </c>
      <c r="V11" s="4">
        <v>1</v>
      </c>
      <c r="W11" s="4">
        <v>1</v>
      </c>
      <c r="X11" s="4">
        <v>1</v>
      </c>
      <c r="Y11" s="4">
        <v>1</v>
      </c>
      <c r="Z11" s="4">
        <v>1</v>
      </c>
      <c r="AA11" s="4">
        <v>1</v>
      </c>
      <c r="AB11" s="4">
        <v>1</v>
      </c>
      <c r="AC11" s="4">
        <v>1</v>
      </c>
      <c r="AD11" s="4">
        <v>1</v>
      </c>
      <c r="AE11" s="4">
        <v>1</v>
      </c>
      <c r="AF11" s="4">
        <v>0</v>
      </c>
      <c r="AG11" s="4">
        <v>0</v>
      </c>
      <c r="AH11" s="4">
        <v>0</v>
      </c>
      <c r="AI11" s="4">
        <v>0</v>
      </c>
      <c r="AJ11" s="4">
        <v>0</v>
      </c>
      <c r="AK11" s="4">
        <v>0</v>
      </c>
      <c r="AL11" s="4">
        <v>0</v>
      </c>
      <c r="AM11" s="4">
        <v>0</v>
      </c>
      <c r="AN11" s="4">
        <v>0</v>
      </c>
      <c r="AO11" s="4">
        <v>0</v>
      </c>
      <c r="AP11" s="4">
        <v>0</v>
      </c>
      <c r="AQ11" s="4">
        <v>0</v>
      </c>
      <c r="AR11" s="4">
        <v>0</v>
      </c>
      <c r="AS11" s="4">
        <v>0</v>
      </c>
      <c r="AT11" s="4">
        <v>0</v>
      </c>
      <c r="AU11" s="4">
        <v>0</v>
      </c>
      <c r="AV11" s="4">
        <v>1</v>
      </c>
      <c r="AW11" s="124"/>
    </row>
    <row r="12" spans="1:49" x14ac:dyDescent="0.2">
      <c r="A12" s="124" t="s">
        <v>381</v>
      </c>
      <c r="B12" s="122">
        <v>9.1</v>
      </c>
      <c r="C12" s="123">
        <v>27.7</v>
      </c>
      <c r="D12" s="159" t="s">
        <v>482</v>
      </c>
      <c r="E12" s="124">
        <v>450</v>
      </c>
      <c r="F12" s="3">
        <v>500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1</v>
      </c>
      <c r="M12" s="4">
        <v>1</v>
      </c>
      <c r="N12" s="4">
        <v>1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 s="4">
        <v>0</v>
      </c>
      <c r="AJ12" s="4">
        <v>0</v>
      </c>
      <c r="AK12" s="4">
        <v>0</v>
      </c>
      <c r="AL12" s="4">
        <v>0</v>
      </c>
      <c r="AM12" s="4">
        <v>0</v>
      </c>
      <c r="AN12" s="4">
        <v>0</v>
      </c>
      <c r="AO12" s="4">
        <v>0</v>
      </c>
      <c r="AP12" s="4">
        <v>0</v>
      </c>
      <c r="AQ12" s="4">
        <v>0</v>
      </c>
      <c r="AR12" s="4">
        <v>0</v>
      </c>
      <c r="AS12" s="4">
        <v>0</v>
      </c>
      <c r="AT12" s="4">
        <v>0</v>
      </c>
      <c r="AU12" s="4">
        <v>0</v>
      </c>
      <c r="AV12" s="4">
        <v>1</v>
      </c>
      <c r="AW12" s="124"/>
    </row>
    <row r="13" spans="1:49" x14ac:dyDescent="0.2">
      <c r="A13" s="124" t="s">
        <v>382</v>
      </c>
      <c r="B13" s="122">
        <v>-1.1000000000000001</v>
      </c>
      <c r="C13" s="123">
        <v>27.7</v>
      </c>
      <c r="D13" s="159" t="s">
        <v>482</v>
      </c>
      <c r="E13" s="124">
        <v>350</v>
      </c>
      <c r="F13" s="3">
        <v>1300</v>
      </c>
      <c r="G13" s="4">
        <v>0</v>
      </c>
      <c r="H13" s="4">
        <v>1</v>
      </c>
      <c r="I13" s="4">
        <v>1</v>
      </c>
      <c r="J13" s="4">
        <v>1</v>
      </c>
      <c r="K13" s="4">
        <v>1</v>
      </c>
      <c r="L13" s="4">
        <v>1</v>
      </c>
      <c r="M13" s="4">
        <v>1</v>
      </c>
      <c r="N13" s="4">
        <v>1</v>
      </c>
      <c r="O13" s="4">
        <v>1</v>
      </c>
      <c r="P13" s="4">
        <v>1</v>
      </c>
      <c r="Q13" s="4">
        <v>1</v>
      </c>
      <c r="R13" s="4">
        <v>1</v>
      </c>
      <c r="S13" s="4">
        <v>1</v>
      </c>
      <c r="T13" s="4">
        <v>1</v>
      </c>
      <c r="U13" s="4">
        <v>1</v>
      </c>
      <c r="V13" s="4">
        <v>1</v>
      </c>
      <c r="W13" s="4">
        <v>1</v>
      </c>
      <c r="X13" s="4">
        <v>1</v>
      </c>
      <c r="Y13" s="4">
        <v>1</v>
      </c>
      <c r="Z13" s="4">
        <v>1</v>
      </c>
      <c r="AA13" s="4">
        <v>1</v>
      </c>
      <c r="AB13" s="4">
        <v>1</v>
      </c>
      <c r="AC13" s="4">
        <v>1</v>
      </c>
      <c r="AD13" s="4">
        <v>1</v>
      </c>
      <c r="AE13" s="4">
        <v>1</v>
      </c>
      <c r="AF13" s="4">
        <v>1</v>
      </c>
      <c r="AG13" s="4">
        <v>1</v>
      </c>
      <c r="AH13" s="4">
        <v>1</v>
      </c>
      <c r="AI13" s="4">
        <v>1</v>
      </c>
      <c r="AJ13" s="4">
        <v>1</v>
      </c>
      <c r="AK13" s="4">
        <v>1</v>
      </c>
      <c r="AL13" s="4">
        <v>1</v>
      </c>
      <c r="AM13" s="4">
        <v>1</v>
      </c>
      <c r="AN13" s="4">
        <v>1</v>
      </c>
      <c r="AO13" s="4">
        <v>0</v>
      </c>
      <c r="AP13" s="4">
        <v>0</v>
      </c>
      <c r="AQ13" s="4">
        <v>0</v>
      </c>
      <c r="AR13" s="4">
        <v>0</v>
      </c>
      <c r="AS13" s="4">
        <v>0</v>
      </c>
      <c r="AT13" s="4">
        <v>0</v>
      </c>
      <c r="AU13" s="4">
        <v>0</v>
      </c>
      <c r="AV13" s="4">
        <v>1</v>
      </c>
      <c r="AW13" s="124"/>
    </row>
    <row r="14" spans="1:49" x14ac:dyDescent="0.2">
      <c r="A14" s="124" t="s">
        <v>383</v>
      </c>
      <c r="B14" s="122">
        <v>0.2</v>
      </c>
      <c r="C14" s="123">
        <v>27.7</v>
      </c>
      <c r="D14" s="159" t="s">
        <v>483</v>
      </c>
      <c r="E14" s="124">
        <v>370</v>
      </c>
      <c r="F14" s="3">
        <v>1300</v>
      </c>
      <c r="G14" s="4">
        <v>0</v>
      </c>
      <c r="H14" s="4">
        <v>0</v>
      </c>
      <c r="I14" s="4">
        <v>1</v>
      </c>
      <c r="J14" s="4">
        <v>1</v>
      </c>
      <c r="K14" s="4">
        <v>1</v>
      </c>
      <c r="L14" s="4">
        <v>1</v>
      </c>
      <c r="M14" s="4">
        <v>1</v>
      </c>
      <c r="N14" s="4">
        <v>1</v>
      </c>
      <c r="O14" s="4">
        <v>1</v>
      </c>
      <c r="P14" s="4">
        <v>1</v>
      </c>
      <c r="Q14" s="4">
        <v>1</v>
      </c>
      <c r="R14" s="4">
        <v>1</v>
      </c>
      <c r="S14" s="4">
        <v>1</v>
      </c>
      <c r="T14" s="4">
        <v>1</v>
      </c>
      <c r="U14" s="4">
        <v>1</v>
      </c>
      <c r="V14" s="4">
        <v>1</v>
      </c>
      <c r="W14" s="4">
        <v>1</v>
      </c>
      <c r="X14" s="4">
        <v>1</v>
      </c>
      <c r="Y14" s="4">
        <v>1</v>
      </c>
      <c r="Z14" s="4">
        <v>1</v>
      </c>
      <c r="AA14" s="4">
        <v>1</v>
      </c>
      <c r="AB14" s="4">
        <v>1</v>
      </c>
      <c r="AC14" s="4">
        <v>1</v>
      </c>
      <c r="AD14" s="4">
        <v>1</v>
      </c>
      <c r="AE14" s="4">
        <v>1</v>
      </c>
      <c r="AF14" s="4">
        <v>1</v>
      </c>
      <c r="AG14" s="4">
        <v>1</v>
      </c>
      <c r="AH14" s="4">
        <v>1</v>
      </c>
      <c r="AI14" s="4">
        <v>1</v>
      </c>
      <c r="AJ14" s="4">
        <v>1</v>
      </c>
      <c r="AK14" s="4">
        <v>1</v>
      </c>
      <c r="AL14" s="4">
        <v>1</v>
      </c>
      <c r="AM14" s="4">
        <v>1</v>
      </c>
      <c r="AN14" s="4">
        <v>1</v>
      </c>
      <c r="AO14" s="4">
        <v>0</v>
      </c>
      <c r="AP14" s="4">
        <v>0</v>
      </c>
      <c r="AQ14" s="4">
        <v>0</v>
      </c>
      <c r="AR14" s="4">
        <v>0</v>
      </c>
      <c r="AS14" s="4">
        <v>0</v>
      </c>
      <c r="AT14" s="4">
        <v>0</v>
      </c>
      <c r="AU14" s="4">
        <v>0</v>
      </c>
      <c r="AV14" s="4">
        <v>1</v>
      </c>
      <c r="AW14" s="124"/>
    </row>
    <row r="15" spans="1:49" x14ac:dyDescent="0.2">
      <c r="A15" s="124" t="s">
        <v>384</v>
      </c>
      <c r="B15" s="122">
        <v>13.8</v>
      </c>
      <c r="C15" s="123">
        <v>26.5</v>
      </c>
      <c r="D15" s="159" t="s">
        <v>482</v>
      </c>
      <c r="E15" s="124">
        <v>700</v>
      </c>
      <c r="F15" s="3">
        <v>700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1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 s="4">
        <v>0</v>
      </c>
      <c r="AJ15" s="4">
        <v>0</v>
      </c>
      <c r="AK15" s="4">
        <v>0</v>
      </c>
      <c r="AL15" s="4">
        <v>0</v>
      </c>
      <c r="AM15" s="4">
        <v>0</v>
      </c>
      <c r="AN15" s="4">
        <v>0</v>
      </c>
      <c r="AO15" s="4">
        <v>0</v>
      </c>
      <c r="AP15" s="4">
        <v>0</v>
      </c>
      <c r="AQ15" s="4">
        <v>0</v>
      </c>
      <c r="AR15" s="4">
        <v>0</v>
      </c>
      <c r="AS15" s="4">
        <v>0</v>
      </c>
      <c r="AT15" s="4">
        <v>0</v>
      </c>
      <c r="AU15" s="4">
        <v>0</v>
      </c>
      <c r="AV15" s="4">
        <v>1</v>
      </c>
      <c r="AW15" s="124"/>
    </row>
    <row r="16" spans="1:49" x14ac:dyDescent="0.2">
      <c r="A16" s="118" t="s">
        <v>368</v>
      </c>
      <c r="B16" s="119" t="s">
        <v>75</v>
      </c>
      <c r="C16" s="120" t="s">
        <v>75</v>
      </c>
      <c r="D16" s="120"/>
      <c r="E16" s="118">
        <v>300</v>
      </c>
      <c r="F16" s="24">
        <v>1500</v>
      </c>
      <c r="G16" s="25">
        <v>1</v>
      </c>
      <c r="H16" s="25">
        <v>1</v>
      </c>
      <c r="I16" s="25">
        <v>1</v>
      </c>
      <c r="J16" s="25">
        <v>1</v>
      </c>
      <c r="K16" s="25">
        <v>1</v>
      </c>
      <c r="L16" s="25">
        <v>1</v>
      </c>
      <c r="M16" s="25">
        <v>1</v>
      </c>
      <c r="N16" s="25">
        <v>1</v>
      </c>
      <c r="O16" s="25">
        <v>1</v>
      </c>
      <c r="P16" s="25">
        <v>1</v>
      </c>
      <c r="Q16" s="25">
        <v>1</v>
      </c>
      <c r="R16" s="25">
        <v>1</v>
      </c>
      <c r="S16" s="25">
        <v>1</v>
      </c>
      <c r="T16" s="25">
        <v>1</v>
      </c>
      <c r="U16" s="25">
        <v>1</v>
      </c>
      <c r="V16" s="25">
        <v>1</v>
      </c>
      <c r="W16" s="25">
        <v>1</v>
      </c>
      <c r="X16" s="25">
        <v>1</v>
      </c>
      <c r="Y16" s="25">
        <v>1</v>
      </c>
      <c r="Z16" s="25">
        <v>1</v>
      </c>
      <c r="AA16" s="25">
        <v>1</v>
      </c>
      <c r="AB16" s="25">
        <v>1</v>
      </c>
      <c r="AC16" s="25">
        <v>1</v>
      </c>
      <c r="AD16" s="25">
        <v>1</v>
      </c>
      <c r="AE16" s="25">
        <v>1</v>
      </c>
      <c r="AF16" s="25">
        <v>1</v>
      </c>
      <c r="AG16" s="25">
        <v>1</v>
      </c>
      <c r="AH16" s="25">
        <v>1</v>
      </c>
      <c r="AI16" s="25">
        <v>1</v>
      </c>
      <c r="AJ16" s="25">
        <v>1</v>
      </c>
      <c r="AK16" s="25">
        <v>1</v>
      </c>
      <c r="AL16" s="25">
        <v>1</v>
      </c>
      <c r="AM16" s="25">
        <v>1</v>
      </c>
      <c r="AN16" s="25">
        <v>1</v>
      </c>
      <c r="AO16" s="25">
        <v>1</v>
      </c>
      <c r="AP16" s="25">
        <v>1</v>
      </c>
      <c r="AQ16" s="25">
        <v>1</v>
      </c>
      <c r="AR16" s="25">
        <v>0</v>
      </c>
      <c r="AS16" s="25">
        <v>0</v>
      </c>
      <c r="AT16" s="25">
        <v>0</v>
      </c>
      <c r="AU16" s="25">
        <v>0</v>
      </c>
      <c r="AV16" s="25">
        <v>1</v>
      </c>
      <c r="AW16" s="118" t="s">
        <v>336</v>
      </c>
    </row>
    <row r="17" spans="1:49" x14ac:dyDescent="0.2">
      <c r="A17" s="118" t="s">
        <v>56</v>
      </c>
      <c r="B17" s="119" t="s">
        <v>75</v>
      </c>
      <c r="C17" s="120" t="s">
        <v>75</v>
      </c>
      <c r="D17" s="120"/>
      <c r="E17" s="118" t="s">
        <v>75</v>
      </c>
      <c r="F17" s="24" t="s">
        <v>75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5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5">
        <v>0</v>
      </c>
      <c r="AQ17" s="25">
        <v>0</v>
      </c>
      <c r="AR17" s="25">
        <v>0</v>
      </c>
      <c r="AS17" s="25">
        <v>0</v>
      </c>
      <c r="AT17" s="25">
        <v>0</v>
      </c>
      <c r="AU17" s="25">
        <v>0</v>
      </c>
      <c r="AV17" s="25">
        <v>1</v>
      </c>
      <c r="AW17" s="118" t="s">
        <v>55</v>
      </c>
    </row>
    <row r="18" spans="1:49" x14ac:dyDescent="0.2">
      <c r="A18" s="118" t="s">
        <v>357</v>
      </c>
      <c r="B18" s="119" t="s">
        <v>75</v>
      </c>
      <c r="C18" s="121" t="s">
        <v>75</v>
      </c>
      <c r="D18" s="121"/>
      <c r="E18" s="118">
        <v>1000</v>
      </c>
      <c r="F18" s="24">
        <v>1500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  <c r="T18" s="25">
        <v>0</v>
      </c>
      <c r="U18" s="25">
        <v>0</v>
      </c>
      <c r="V18" s="25">
        <v>0</v>
      </c>
      <c r="W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F18" s="25">
        <v>0</v>
      </c>
      <c r="AG18" s="25">
        <v>0</v>
      </c>
      <c r="AH18" s="25">
        <v>0</v>
      </c>
      <c r="AI18" s="25">
        <v>1</v>
      </c>
      <c r="AJ18" s="25">
        <v>1</v>
      </c>
      <c r="AK18" s="25">
        <v>1</v>
      </c>
      <c r="AL18" s="25">
        <v>1</v>
      </c>
      <c r="AM18" s="25">
        <v>1</v>
      </c>
      <c r="AN18" s="25">
        <v>1</v>
      </c>
      <c r="AO18" s="25">
        <v>1</v>
      </c>
      <c r="AP18" s="25">
        <v>1</v>
      </c>
      <c r="AQ18" s="25">
        <v>1</v>
      </c>
      <c r="AR18" s="25">
        <v>0</v>
      </c>
      <c r="AS18" s="25">
        <v>0</v>
      </c>
      <c r="AT18" s="25">
        <v>0</v>
      </c>
      <c r="AU18" s="25">
        <v>0</v>
      </c>
      <c r="AV18" s="25">
        <v>1</v>
      </c>
      <c r="AW18" s="118" t="s">
        <v>1</v>
      </c>
    </row>
    <row r="19" spans="1:49" x14ac:dyDescent="0.2">
      <c r="A19" s="185" t="s">
        <v>385</v>
      </c>
      <c r="B19" s="186">
        <v>10</v>
      </c>
      <c r="C19" s="123">
        <v>24</v>
      </c>
      <c r="D19" s="187">
        <v>6.7</v>
      </c>
      <c r="E19" s="124">
        <v>750</v>
      </c>
      <c r="F19" s="3">
        <v>1300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1</v>
      </c>
      <c r="AA19" s="4">
        <v>1</v>
      </c>
      <c r="AB19" s="4">
        <v>1</v>
      </c>
      <c r="AC19" s="4">
        <v>1</v>
      </c>
      <c r="AD19" s="4">
        <v>1</v>
      </c>
      <c r="AE19" s="4">
        <v>1</v>
      </c>
      <c r="AF19" s="4">
        <v>1</v>
      </c>
      <c r="AG19" s="4">
        <v>1</v>
      </c>
      <c r="AH19" s="4">
        <v>1</v>
      </c>
      <c r="AI19" s="4">
        <v>1</v>
      </c>
      <c r="AJ19" s="4">
        <v>1</v>
      </c>
      <c r="AK19" s="4">
        <v>1</v>
      </c>
      <c r="AL19" s="4">
        <v>1</v>
      </c>
      <c r="AM19" s="4">
        <v>1</v>
      </c>
      <c r="AN19" s="4">
        <v>1</v>
      </c>
      <c r="AO19" s="4">
        <v>0</v>
      </c>
      <c r="AP19" s="4">
        <v>0</v>
      </c>
      <c r="AQ19" s="4">
        <v>0</v>
      </c>
      <c r="AR19" s="4">
        <v>0</v>
      </c>
      <c r="AS19" s="4">
        <v>0</v>
      </c>
      <c r="AT19" s="4">
        <v>0</v>
      </c>
      <c r="AU19" s="4">
        <v>0</v>
      </c>
      <c r="AV19" s="4">
        <v>1</v>
      </c>
      <c r="AW19" s="124"/>
    </row>
    <row r="20" spans="1:49" x14ac:dyDescent="0.2">
      <c r="A20" s="124" t="s">
        <v>386</v>
      </c>
      <c r="B20" s="122">
        <v>-12.4</v>
      </c>
      <c r="C20" s="123">
        <v>25.8</v>
      </c>
      <c r="D20" s="159" t="s">
        <v>483</v>
      </c>
      <c r="E20" s="124">
        <v>1200</v>
      </c>
      <c r="F20" s="3">
        <v>1200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4">
        <v>1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R20" s="4">
        <v>0</v>
      </c>
      <c r="AS20" s="4">
        <v>0</v>
      </c>
      <c r="AT20" s="4">
        <v>0</v>
      </c>
      <c r="AU20" s="4">
        <v>0</v>
      </c>
      <c r="AV20" s="4">
        <v>1</v>
      </c>
      <c r="AW20" s="124"/>
    </row>
    <row r="21" spans="1:49" x14ac:dyDescent="0.2">
      <c r="A21" s="118" t="s">
        <v>369</v>
      </c>
      <c r="B21" s="119" t="s">
        <v>75</v>
      </c>
      <c r="C21" s="120" t="s">
        <v>75</v>
      </c>
      <c r="D21" s="120"/>
      <c r="E21" s="118">
        <v>770</v>
      </c>
      <c r="F21" s="24">
        <v>770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1</v>
      </c>
      <c r="AC21" s="25">
        <v>0</v>
      </c>
      <c r="AD21" s="25">
        <v>0</v>
      </c>
      <c r="AE21" s="25">
        <v>0</v>
      </c>
      <c r="AF21" s="25">
        <v>0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5">
        <v>0</v>
      </c>
      <c r="AQ21" s="25">
        <v>0</v>
      </c>
      <c r="AR21" s="25">
        <v>0</v>
      </c>
      <c r="AS21" s="25">
        <v>0</v>
      </c>
      <c r="AT21" s="25">
        <v>0</v>
      </c>
      <c r="AU21" s="25">
        <v>0</v>
      </c>
      <c r="AV21" s="25">
        <v>1</v>
      </c>
      <c r="AW21" s="118" t="s">
        <v>2</v>
      </c>
    </row>
    <row r="22" spans="1:49" x14ac:dyDescent="0.2">
      <c r="A22" s="185" t="s">
        <v>462</v>
      </c>
      <c r="B22" s="186">
        <v>12.1</v>
      </c>
      <c r="C22" s="125">
        <v>27.7</v>
      </c>
      <c r="D22" s="188">
        <v>10.9</v>
      </c>
      <c r="E22" s="124">
        <v>470</v>
      </c>
      <c r="F22" s="3">
        <v>1300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1</v>
      </c>
      <c r="N22" s="4">
        <v>1</v>
      </c>
      <c r="O22" s="4">
        <v>1</v>
      </c>
      <c r="P22" s="4">
        <v>1</v>
      </c>
      <c r="Q22" s="4">
        <v>1</v>
      </c>
      <c r="R22" s="4">
        <v>1</v>
      </c>
      <c r="S22" s="4">
        <v>1</v>
      </c>
      <c r="T22" s="4">
        <v>1</v>
      </c>
      <c r="U22" s="4">
        <v>1</v>
      </c>
      <c r="V22" s="4">
        <v>1</v>
      </c>
      <c r="W22" s="4">
        <v>1</v>
      </c>
      <c r="X22" s="4">
        <v>1</v>
      </c>
      <c r="Y22" s="4">
        <v>1</v>
      </c>
      <c r="Z22" s="4">
        <v>1</v>
      </c>
      <c r="AA22" s="4">
        <v>1</v>
      </c>
      <c r="AB22" s="4">
        <v>1</v>
      </c>
      <c r="AC22" s="4">
        <v>1</v>
      </c>
      <c r="AD22" s="4">
        <v>1</v>
      </c>
      <c r="AE22" s="4">
        <v>1</v>
      </c>
      <c r="AF22" s="4">
        <v>1</v>
      </c>
      <c r="AG22" s="4">
        <v>1</v>
      </c>
      <c r="AH22" s="4">
        <v>1</v>
      </c>
      <c r="AI22" s="4">
        <v>1</v>
      </c>
      <c r="AJ22" s="4">
        <v>1</v>
      </c>
      <c r="AK22" s="4">
        <v>1</v>
      </c>
      <c r="AL22" s="4">
        <v>1</v>
      </c>
      <c r="AM22" s="4">
        <v>1</v>
      </c>
      <c r="AN22" s="4">
        <v>1</v>
      </c>
      <c r="AO22" s="4">
        <v>0</v>
      </c>
      <c r="AP22" s="4">
        <v>0</v>
      </c>
      <c r="AQ22" s="4">
        <v>0</v>
      </c>
      <c r="AR22" s="4">
        <v>0</v>
      </c>
      <c r="AS22" s="4">
        <v>0</v>
      </c>
      <c r="AT22" s="4">
        <v>0</v>
      </c>
      <c r="AU22" s="4">
        <v>0</v>
      </c>
      <c r="AV22" s="4">
        <v>1</v>
      </c>
      <c r="AW22" s="124" t="s">
        <v>3</v>
      </c>
    </row>
    <row r="23" spans="1:49" x14ac:dyDescent="0.2">
      <c r="A23" s="118" t="s">
        <v>365</v>
      </c>
      <c r="B23" s="119" t="s">
        <v>75</v>
      </c>
      <c r="C23" s="120" t="s">
        <v>75</v>
      </c>
      <c r="D23" s="120"/>
      <c r="E23" s="118">
        <v>700</v>
      </c>
      <c r="F23" s="24">
        <v>1200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1</v>
      </c>
      <c r="X23" s="25">
        <v>1</v>
      </c>
      <c r="Y23" s="25">
        <v>1</v>
      </c>
      <c r="Z23" s="25">
        <v>1</v>
      </c>
      <c r="AA23" s="25">
        <v>1</v>
      </c>
      <c r="AB23" s="25">
        <v>1</v>
      </c>
      <c r="AC23" s="25">
        <v>1</v>
      </c>
      <c r="AD23" s="25">
        <v>1</v>
      </c>
      <c r="AE23" s="25">
        <v>1</v>
      </c>
      <c r="AF23" s="25">
        <v>1</v>
      </c>
      <c r="AG23" s="25">
        <v>1</v>
      </c>
      <c r="AH23" s="25">
        <v>1</v>
      </c>
      <c r="AI23" s="25">
        <v>1</v>
      </c>
      <c r="AJ23" s="25">
        <v>1</v>
      </c>
      <c r="AK23" s="25">
        <v>1</v>
      </c>
      <c r="AL23" s="25">
        <v>1</v>
      </c>
      <c r="AM23" s="25">
        <v>0</v>
      </c>
      <c r="AN23" s="25">
        <v>0</v>
      </c>
      <c r="AO23" s="25">
        <v>0</v>
      </c>
      <c r="AP23" s="25">
        <v>0</v>
      </c>
      <c r="AQ23" s="25">
        <v>0</v>
      </c>
      <c r="AR23" s="25">
        <v>0</v>
      </c>
      <c r="AS23" s="25">
        <v>0</v>
      </c>
      <c r="AT23" s="25">
        <v>0</v>
      </c>
      <c r="AU23" s="25">
        <v>0</v>
      </c>
      <c r="AV23" s="25">
        <v>1</v>
      </c>
      <c r="AW23" s="118" t="s">
        <v>60</v>
      </c>
    </row>
    <row r="24" spans="1:49" x14ac:dyDescent="0.2">
      <c r="A24" s="124" t="s">
        <v>387</v>
      </c>
      <c r="B24" s="122">
        <v>9.6999999999999993</v>
      </c>
      <c r="C24" s="123">
        <v>25.3</v>
      </c>
      <c r="D24" s="159" t="s">
        <v>483</v>
      </c>
      <c r="E24" s="124">
        <v>970</v>
      </c>
      <c r="F24" s="3">
        <v>970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1</v>
      </c>
      <c r="AI24" s="4">
        <v>0</v>
      </c>
      <c r="AJ24" s="4">
        <v>0</v>
      </c>
      <c r="AK24" s="4">
        <v>0</v>
      </c>
      <c r="AL24" s="4">
        <v>0</v>
      </c>
      <c r="AM24" s="4">
        <v>0</v>
      </c>
      <c r="AN24" s="4">
        <v>0</v>
      </c>
      <c r="AO24" s="4">
        <v>0</v>
      </c>
      <c r="AP24" s="4">
        <v>0</v>
      </c>
      <c r="AQ24" s="4">
        <v>0</v>
      </c>
      <c r="AR24" s="4">
        <v>0</v>
      </c>
      <c r="AS24" s="4">
        <v>0</v>
      </c>
      <c r="AT24" s="4">
        <v>0</v>
      </c>
      <c r="AU24" s="4">
        <v>0</v>
      </c>
      <c r="AV24" s="4">
        <v>1</v>
      </c>
      <c r="AW24" s="124"/>
    </row>
    <row r="25" spans="1:49" x14ac:dyDescent="0.2">
      <c r="A25" s="124" t="s">
        <v>171</v>
      </c>
      <c r="B25" s="122">
        <v>10.8</v>
      </c>
      <c r="C25" s="123">
        <v>27.7</v>
      </c>
      <c r="D25" s="159" t="s">
        <v>483</v>
      </c>
      <c r="E25" s="124">
        <v>400</v>
      </c>
      <c r="F25" s="3">
        <v>400</v>
      </c>
      <c r="G25" s="4">
        <v>0</v>
      </c>
      <c r="H25" s="4">
        <v>0</v>
      </c>
      <c r="I25" s="4">
        <v>0</v>
      </c>
      <c r="J25" s="4">
        <v>1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 s="4">
        <v>0</v>
      </c>
      <c r="AJ25" s="4">
        <v>0</v>
      </c>
      <c r="AK25" s="4">
        <v>0</v>
      </c>
      <c r="AL25" s="4">
        <v>0</v>
      </c>
      <c r="AM25" s="4">
        <v>0</v>
      </c>
      <c r="AN25" s="4">
        <v>0</v>
      </c>
      <c r="AO25" s="4">
        <v>0</v>
      </c>
      <c r="AP25" s="4">
        <v>0</v>
      </c>
      <c r="AQ25" s="4">
        <v>0</v>
      </c>
      <c r="AR25" s="4">
        <v>0</v>
      </c>
      <c r="AS25" s="4">
        <v>0</v>
      </c>
      <c r="AT25" s="4">
        <v>0</v>
      </c>
      <c r="AU25" s="4">
        <v>0</v>
      </c>
      <c r="AV25" s="4">
        <v>1</v>
      </c>
      <c r="AW25" s="124"/>
    </row>
    <row r="26" spans="1:49" x14ac:dyDescent="0.2">
      <c r="A26" s="189" t="s">
        <v>388</v>
      </c>
      <c r="B26" s="190">
        <v>13.8</v>
      </c>
      <c r="C26" s="126">
        <v>27.7</v>
      </c>
      <c r="D26" s="191">
        <v>10.7</v>
      </c>
      <c r="E26" s="124">
        <v>500</v>
      </c>
      <c r="F26" s="3">
        <v>1350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1</v>
      </c>
      <c r="O26" s="4">
        <v>1</v>
      </c>
      <c r="P26" s="4">
        <v>1</v>
      </c>
      <c r="Q26" s="4">
        <v>1</v>
      </c>
      <c r="R26" s="4">
        <v>1</v>
      </c>
      <c r="S26" s="4">
        <v>1</v>
      </c>
      <c r="T26" s="4">
        <v>1</v>
      </c>
      <c r="U26" s="4">
        <v>1</v>
      </c>
      <c r="V26" s="4">
        <v>1</v>
      </c>
      <c r="W26" s="4">
        <v>1</v>
      </c>
      <c r="X26" s="4">
        <v>1</v>
      </c>
      <c r="Y26" s="4">
        <v>1</v>
      </c>
      <c r="Z26" s="4">
        <v>1</v>
      </c>
      <c r="AA26" s="4">
        <v>1</v>
      </c>
      <c r="AB26" s="4">
        <v>1</v>
      </c>
      <c r="AC26" s="4">
        <v>1</v>
      </c>
      <c r="AD26" s="4">
        <v>1</v>
      </c>
      <c r="AE26" s="4">
        <v>1</v>
      </c>
      <c r="AF26" s="4">
        <v>1</v>
      </c>
      <c r="AG26" s="4">
        <v>1</v>
      </c>
      <c r="AH26" s="4">
        <v>1</v>
      </c>
      <c r="AI26" s="4">
        <v>1</v>
      </c>
      <c r="AJ26" s="4">
        <v>1</v>
      </c>
      <c r="AK26" s="4">
        <v>1</v>
      </c>
      <c r="AL26" s="4">
        <v>1</v>
      </c>
      <c r="AM26" s="4">
        <v>1</v>
      </c>
      <c r="AN26" s="4">
        <v>1</v>
      </c>
      <c r="AO26" s="72">
        <v>1</v>
      </c>
      <c r="AP26" s="4">
        <v>0</v>
      </c>
      <c r="AQ26" s="4">
        <v>0</v>
      </c>
      <c r="AR26" s="4">
        <v>0</v>
      </c>
      <c r="AS26" s="4">
        <v>0</v>
      </c>
      <c r="AT26" s="4">
        <v>0</v>
      </c>
      <c r="AU26" s="4">
        <v>0</v>
      </c>
      <c r="AV26" s="4">
        <v>1</v>
      </c>
      <c r="AW26" s="124"/>
    </row>
    <row r="27" spans="1:49" x14ac:dyDescent="0.2">
      <c r="A27" s="118" t="s">
        <v>337</v>
      </c>
      <c r="B27" s="119" t="s">
        <v>75</v>
      </c>
      <c r="C27" s="120" t="s">
        <v>75</v>
      </c>
      <c r="D27" s="120"/>
      <c r="E27" s="118">
        <v>370</v>
      </c>
      <c r="F27" s="24">
        <v>750</v>
      </c>
      <c r="G27" s="25">
        <v>0</v>
      </c>
      <c r="H27" s="25">
        <v>0</v>
      </c>
      <c r="I27" s="25">
        <v>1</v>
      </c>
      <c r="J27" s="25">
        <v>1</v>
      </c>
      <c r="K27" s="25">
        <v>1</v>
      </c>
      <c r="L27" s="25">
        <v>1</v>
      </c>
      <c r="M27" s="25">
        <v>1</v>
      </c>
      <c r="N27" s="25">
        <v>1</v>
      </c>
      <c r="O27" s="25">
        <v>1</v>
      </c>
      <c r="P27" s="25">
        <v>1</v>
      </c>
      <c r="Q27" s="25">
        <v>1</v>
      </c>
      <c r="R27" s="25">
        <v>1</v>
      </c>
      <c r="S27" s="25">
        <v>1</v>
      </c>
      <c r="T27" s="25">
        <v>1</v>
      </c>
      <c r="U27" s="25">
        <v>1</v>
      </c>
      <c r="V27" s="25">
        <v>1</v>
      </c>
      <c r="W27" s="25">
        <v>1</v>
      </c>
      <c r="X27" s="25">
        <v>1</v>
      </c>
      <c r="Y27" s="25">
        <v>1</v>
      </c>
      <c r="Z27" s="25">
        <v>1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25">
        <v>0</v>
      </c>
      <c r="AK27" s="25">
        <v>0</v>
      </c>
      <c r="AL27" s="25">
        <v>0</v>
      </c>
      <c r="AM27" s="25">
        <v>0</v>
      </c>
      <c r="AN27" s="25">
        <v>0</v>
      </c>
      <c r="AO27" s="25">
        <v>0</v>
      </c>
      <c r="AP27" s="25">
        <v>0</v>
      </c>
      <c r="AQ27" s="25">
        <v>0</v>
      </c>
      <c r="AR27" s="25">
        <v>0</v>
      </c>
      <c r="AS27" s="25">
        <v>0</v>
      </c>
      <c r="AT27" s="25">
        <v>0</v>
      </c>
      <c r="AU27" s="25">
        <v>0</v>
      </c>
      <c r="AV27" s="25">
        <v>1</v>
      </c>
      <c r="AW27" s="118" t="s">
        <v>338</v>
      </c>
    </row>
    <row r="28" spans="1:49" x14ac:dyDescent="0.2">
      <c r="A28" s="124" t="s">
        <v>389</v>
      </c>
      <c r="B28" s="122">
        <v>0</v>
      </c>
      <c r="C28" s="123">
        <v>25.8</v>
      </c>
      <c r="D28" s="159" t="s">
        <v>483</v>
      </c>
      <c r="E28" s="124">
        <v>1100</v>
      </c>
      <c r="F28" s="3">
        <v>1100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 s="4">
        <v>0</v>
      </c>
      <c r="AJ28" s="4">
        <v>1</v>
      </c>
      <c r="AK28" s="4">
        <v>0</v>
      </c>
      <c r="AL28" s="4">
        <v>0</v>
      </c>
      <c r="AM28" s="4">
        <v>0</v>
      </c>
      <c r="AN28" s="4">
        <v>0</v>
      </c>
      <c r="AO28" s="4">
        <v>0</v>
      </c>
      <c r="AP28" s="4">
        <v>0</v>
      </c>
      <c r="AQ28" s="4">
        <v>0</v>
      </c>
      <c r="AR28" s="4">
        <v>0</v>
      </c>
      <c r="AS28" s="4">
        <v>0</v>
      </c>
      <c r="AT28" s="4">
        <v>0</v>
      </c>
      <c r="AU28" s="4">
        <v>0</v>
      </c>
      <c r="AV28" s="4">
        <v>1</v>
      </c>
      <c r="AW28" s="124"/>
    </row>
    <row r="29" spans="1:49" x14ac:dyDescent="0.2">
      <c r="A29" s="185" t="s">
        <v>390</v>
      </c>
      <c r="B29" s="200">
        <v>20.6</v>
      </c>
      <c r="C29" s="123">
        <v>27.7</v>
      </c>
      <c r="D29" s="159" t="s">
        <v>482</v>
      </c>
      <c r="E29" s="124">
        <v>400</v>
      </c>
      <c r="F29" s="3">
        <v>600</v>
      </c>
      <c r="G29" s="4">
        <v>0</v>
      </c>
      <c r="H29" s="4">
        <v>0</v>
      </c>
      <c r="I29" s="4">
        <v>0</v>
      </c>
      <c r="J29" s="34">
        <v>1</v>
      </c>
      <c r="K29" s="34">
        <v>1</v>
      </c>
      <c r="L29" s="34">
        <v>1</v>
      </c>
      <c r="M29" s="34">
        <v>1</v>
      </c>
      <c r="N29" s="34">
        <v>1</v>
      </c>
      <c r="O29" s="34">
        <v>1</v>
      </c>
      <c r="P29" s="34">
        <v>1</v>
      </c>
      <c r="Q29" s="34">
        <v>1</v>
      </c>
      <c r="R29" s="34">
        <v>1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 s="4">
        <v>0</v>
      </c>
      <c r="AJ29" s="4">
        <v>0</v>
      </c>
      <c r="AK29" s="4">
        <v>0</v>
      </c>
      <c r="AL29" s="4">
        <v>0</v>
      </c>
      <c r="AM29" s="4">
        <v>0</v>
      </c>
      <c r="AN29" s="4">
        <v>0</v>
      </c>
      <c r="AO29" s="4">
        <v>0</v>
      </c>
      <c r="AP29" s="4">
        <v>0</v>
      </c>
      <c r="AQ29" s="4">
        <v>0</v>
      </c>
      <c r="AR29" s="4">
        <v>0</v>
      </c>
      <c r="AS29" s="4">
        <v>0</v>
      </c>
      <c r="AT29" s="4">
        <v>0</v>
      </c>
      <c r="AU29" s="4">
        <v>0</v>
      </c>
      <c r="AV29" s="34">
        <v>1</v>
      </c>
      <c r="AW29" s="124"/>
    </row>
    <row r="30" spans="1:49" x14ac:dyDescent="0.2">
      <c r="A30" s="185" t="s">
        <v>391</v>
      </c>
      <c r="B30" s="186">
        <v>8.6999999999999993</v>
      </c>
      <c r="C30" s="123">
        <v>24.2</v>
      </c>
      <c r="D30" s="187">
        <v>6.2</v>
      </c>
      <c r="E30" s="124">
        <v>800</v>
      </c>
      <c r="F30" s="3">
        <v>800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1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  <c r="AK30" s="4">
        <v>0</v>
      </c>
      <c r="AL30" s="4">
        <v>0</v>
      </c>
      <c r="AM30" s="4">
        <v>0</v>
      </c>
      <c r="AN30" s="4">
        <v>0</v>
      </c>
      <c r="AO30" s="4">
        <v>0</v>
      </c>
      <c r="AP30" s="4">
        <v>0</v>
      </c>
      <c r="AQ30" s="4">
        <v>0</v>
      </c>
      <c r="AR30" s="4">
        <v>0</v>
      </c>
      <c r="AS30" s="4">
        <v>0</v>
      </c>
      <c r="AT30" s="4">
        <v>0</v>
      </c>
      <c r="AU30" s="4">
        <v>0</v>
      </c>
      <c r="AV30" s="4">
        <v>1</v>
      </c>
      <c r="AW30" s="124"/>
    </row>
    <row r="31" spans="1:49" x14ac:dyDescent="0.2">
      <c r="A31" s="124" t="s">
        <v>392</v>
      </c>
      <c r="B31" s="122">
        <v>9.3000000000000007</v>
      </c>
      <c r="C31" s="123">
        <v>27.9</v>
      </c>
      <c r="D31" s="159" t="s">
        <v>483</v>
      </c>
      <c r="E31" s="124">
        <v>400</v>
      </c>
      <c r="F31" s="3">
        <v>1200</v>
      </c>
      <c r="G31" s="4">
        <v>0</v>
      </c>
      <c r="H31" s="4">
        <v>0</v>
      </c>
      <c r="I31" s="4">
        <v>0</v>
      </c>
      <c r="J31" s="4">
        <v>1</v>
      </c>
      <c r="K31" s="4">
        <v>1</v>
      </c>
      <c r="L31" s="4">
        <v>1</v>
      </c>
      <c r="M31" s="4">
        <v>1</v>
      </c>
      <c r="N31" s="4">
        <v>1</v>
      </c>
      <c r="O31" s="4">
        <v>1</v>
      </c>
      <c r="P31" s="4">
        <v>1</v>
      </c>
      <c r="Q31" s="4">
        <v>1</v>
      </c>
      <c r="R31" s="4">
        <v>1</v>
      </c>
      <c r="S31" s="4">
        <v>1</v>
      </c>
      <c r="T31" s="4">
        <v>1</v>
      </c>
      <c r="U31" s="4">
        <v>1</v>
      </c>
      <c r="V31" s="4">
        <v>1</v>
      </c>
      <c r="W31" s="4">
        <v>1</v>
      </c>
      <c r="X31" s="4">
        <v>1</v>
      </c>
      <c r="Y31" s="4">
        <v>1</v>
      </c>
      <c r="Z31" s="4">
        <v>1</v>
      </c>
      <c r="AA31" s="4">
        <v>1</v>
      </c>
      <c r="AB31" s="4">
        <v>1</v>
      </c>
      <c r="AC31" s="4">
        <v>1</v>
      </c>
      <c r="AD31" s="4">
        <v>1</v>
      </c>
      <c r="AE31" s="4">
        <v>1</v>
      </c>
      <c r="AF31" s="4">
        <v>1</v>
      </c>
      <c r="AG31" s="4">
        <v>1</v>
      </c>
      <c r="AH31" s="4">
        <v>1</v>
      </c>
      <c r="AI31" s="4">
        <v>1</v>
      </c>
      <c r="AJ31" s="4">
        <v>1</v>
      </c>
      <c r="AK31" s="4">
        <v>1</v>
      </c>
      <c r="AL31" s="4">
        <v>1</v>
      </c>
      <c r="AM31" s="4">
        <v>0</v>
      </c>
      <c r="AN31" s="4">
        <v>0</v>
      </c>
      <c r="AO31" s="4">
        <v>0</v>
      </c>
      <c r="AP31" s="4">
        <v>0</v>
      </c>
      <c r="AQ31" s="4">
        <v>0</v>
      </c>
      <c r="AR31" s="4">
        <v>0</v>
      </c>
      <c r="AS31" s="4">
        <v>0</v>
      </c>
      <c r="AT31" s="4">
        <v>0</v>
      </c>
      <c r="AU31" s="4">
        <v>0</v>
      </c>
      <c r="AV31" s="4">
        <v>1</v>
      </c>
      <c r="AW31" s="124" t="s">
        <v>393</v>
      </c>
    </row>
    <row r="32" spans="1:49" x14ac:dyDescent="0.2">
      <c r="A32" s="118" t="s">
        <v>377</v>
      </c>
      <c r="B32" s="119" t="s">
        <v>75</v>
      </c>
      <c r="C32" s="120" t="s">
        <v>75</v>
      </c>
      <c r="D32" s="120"/>
      <c r="E32" s="118">
        <v>400</v>
      </c>
      <c r="F32" s="24">
        <v>1200</v>
      </c>
      <c r="G32" s="25">
        <v>0</v>
      </c>
      <c r="H32" s="25">
        <v>0</v>
      </c>
      <c r="I32" s="25">
        <v>0</v>
      </c>
      <c r="J32" s="25">
        <v>1</v>
      </c>
      <c r="K32" s="25">
        <v>1</v>
      </c>
      <c r="L32" s="25">
        <v>1</v>
      </c>
      <c r="M32" s="25">
        <v>1</v>
      </c>
      <c r="N32" s="25">
        <v>1</v>
      </c>
      <c r="O32" s="25">
        <v>1</v>
      </c>
      <c r="P32" s="25">
        <v>1</v>
      </c>
      <c r="Q32" s="25">
        <v>1</v>
      </c>
      <c r="R32" s="25">
        <v>1</v>
      </c>
      <c r="S32" s="25">
        <v>1</v>
      </c>
      <c r="T32" s="25">
        <v>1</v>
      </c>
      <c r="U32" s="25">
        <v>1</v>
      </c>
      <c r="V32" s="25">
        <v>1</v>
      </c>
      <c r="W32" s="25">
        <v>1</v>
      </c>
      <c r="X32" s="25">
        <v>1</v>
      </c>
      <c r="Y32" s="25">
        <v>1</v>
      </c>
      <c r="Z32" s="25">
        <v>1</v>
      </c>
      <c r="AA32" s="25">
        <v>1</v>
      </c>
      <c r="AB32" s="25">
        <v>1</v>
      </c>
      <c r="AC32" s="25">
        <v>1</v>
      </c>
      <c r="AD32" s="25">
        <v>1</v>
      </c>
      <c r="AE32" s="25">
        <v>1</v>
      </c>
      <c r="AF32" s="25">
        <v>1</v>
      </c>
      <c r="AG32" s="25">
        <v>1</v>
      </c>
      <c r="AH32" s="25">
        <v>1</v>
      </c>
      <c r="AI32" s="25">
        <v>1</v>
      </c>
      <c r="AJ32" s="25">
        <v>1</v>
      </c>
      <c r="AK32" s="25">
        <v>1</v>
      </c>
      <c r="AL32" s="25">
        <v>1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5">
        <v>0</v>
      </c>
      <c r="AT32" s="25">
        <v>0</v>
      </c>
      <c r="AU32" s="25">
        <v>0</v>
      </c>
      <c r="AV32" s="25">
        <v>1</v>
      </c>
      <c r="AW32" s="118" t="s">
        <v>67</v>
      </c>
    </row>
    <row r="33" spans="1:49" x14ac:dyDescent="0.2">
      <c r="A33" s="124" t="s">
        <v>394</v>
      </c>
      <c r="B33" s="122">
        <v>11.6</v>
      </c>
      <c r="C33" s="123">
        <v>18.399999999999999</v>
      </c>
      <c r="D33" s="159" t="s">
        <v>482</v>
      </c>
      <c r="E33" s="124">
        <v>770</v>
      </c>
      <c r="F33" s="3">
        <v>770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1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 s="4">
        <v>0</v>
      </c>
      <c r="AJ33" s="4">
        <v>0</v>
      </c>
      <c r="AK33" s="4">
        <v>0</v>
      </c>
      <c r="AL33" s="4">
        <v>0</v>
      </c>
      <c r="AM33" s="4">
        <v>0</v>
      </c>
      <c r="AN33" s="4">
        <v>0</v>
      </c>
      <c r="AO33" s="4">
        <v>0</v>
      </c>
      <c r="AP33" s="4">
        <v>0</v>
      </c>
      <c r="AQ33" s="4">
        <v>0</v>
      </c>
      <c r="AR33" s="4">
        <v>0</v>
      </c>
      <c r="AS33" s="4">
        <v>0</v>
      </c>
      <c r="AT33" s="4">
        <v>0</v>
      </c>
      <c r="AU33" s="4">
        <v>0</v>
      </c>
      <c r="AV33" s="4">
        <v>1</v>
      </c>
      <c r="AW33" s="124"/>
    </row>
    <row r="34" spans="1:49" x14ac:dyDescent="0.2">
      <c r="A34" s="118" t="s">
        <v>359</v>
      </c>
      <c r="B34" s="119" t="s">
        <v>75</v>
      </c>
      <c r="C34" s="120" t="s">
        <v>75</v>
      </c>
      <c r="D34" s="120"/>
      <c r="E34" s="118">
        <v>400</v>
      </c>
      <c r="F34" s="24">
        <v>1200</v>
      </c>
      <c r="G34" s="25">
        <v>0</v>
      </c>
      <c r="H34" s="25">
        <v>0</v>
      </c>
      <c r="I34" s="25">
        <v>0</v>
      </c>
      <c r="J34" s="25">
        <v>1</v>
      </c>
      <c r="K34" s="25">
        <v>1</v>
      </c>
      <c r="L34" s="25">
        <v>1</v>
      </c>
      <c r="M34" s="25">
        <v>1</v>
      </c>
      <c r="N34" s="25">
        <v>1</v>
      </c>
      <c r="O34" s="25">
        <v>1</v>
      </c>
      <c r="P34" s="25">
        <v>1</v>
      </c>
      <c r="Q34" s="25">
        <v>1</v>
      </c>
      <c r="R34" s="25">
        <v>1</v>
      </c>
      <c r="S34" s="25">
        <v>1</v>
      </c>
      <c r="T34" s="25">
        <v>1</v>
      </c>
      <c r="U34" s="25">
        <v>1</v>
      </c>
      <c r="V34" s="25">
        <v>1</v>
      </c>
      <c r="W34" s="25">
        <v>1</v>
      </c>
      <c r="X34" s="25">
        <v>1</v>
      </c>
      <c r="Y34" s="25">
        <v>1</v>
      </c>
      <c r="Z34" s="25">
        <v>1</v>
      </c>
      <c r="AA34" s="25">
        <v>1</v>
      </c>
      <c r="AB34" s="25">
        <v>1</v>
      </c>
      <c r="AC34" s="25">
        <v>1</v>
      </c>
      <c r="AD34" s="25">
        <v>1</v>
      </c>
      <c r="AE34" s="25">
        <v>1</v>
      </c>
      <c r="AF34" s="25">
        <v>1</v>
      </c>
      <c r="AG34" s="25">
        <v>1</v>
      </c>
      <c r="AH34" s="25">
        <v>1</v>
      </c>
      <c r="AI34" s="25">
        <v>1</v>
      </c>
      <c r="AJ34" s="25">
        <v>1</v>
      </c>
      <c r="AK34" s="25">
        <v>1</v>
      </c>
      <c r="AL34" s="25">
        <v>1</v>
      </c>
      <c r="AM34" s="25">
        <v>0</v>
      </c>
      <c r="AN34" s="25">
        <v>0</v>
      </c>
      <c r="AO34" s="25">
        <v>0</v>
      </c>
      <c r="AP34" s="25">
        <v>0</v>
      </c>
      <c r="AQ34" s="25">
        <v>0</v>
      </c>
      <c r="AR34" s="25">
        <v>0</v>
      </c>
      <c r="AS34" s="25">
        <v>0</v>
      </c>
      <c r="AT34" s="25">
        <v>0</v>
      </c>
      <c r="AU34" s="25">
        <v>0</v>
      </c>
      <c r="AV34" s="25">
        <v>1</v>
      </c>
      <c r="AW34" s="118" t="s">
        <v>276</v>
      </c>
    </row>
    <row r="35" spans="1:49" x14ac:dyDescent="0.2">
      <c r="A35" s="124" t="s">
        <v>395</v>
      </c>
      <c r="B35" s="122">
        <v>2.5</v>
      </c>
      <c r="C35" s="123">
        <v>25.8</v>
      </c>
      <c r="D35" s="159" t="s">
        <v>483</v>
      </c>
      <c r="E35" s="124">
        <v>450</v>
      </c>
      <c r="F35" s="3">
        <v>770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1</v>
      </c>
      <c r="M35" s="4">
        <v>1</v>
      </c>
      <c r="N35" s="4">
        <v>1</v>
      </c>
      <c r="O35" s="4">
        <v>1</v>
      </c>
      <c r="P35" s="4">
        <v>1</v>
      </c>
      <c r="Q35" s="4">
        <v>1</v>
      </c>
      <c r="R35" s="4">
        <v>1</v>
      </c>
      <c r="S35" s="4">
        <v>1</v>
      </c>
      <c r="T35" s="4">
        <v>1</v>
      </c>
      <c r="U35" s="4">
        <v>1</v>
      </c>
      <c r="V35" s="4">
        <v>1</v>
      </c>
      <c r="W35" s="4">
        <v>1</v>
      </c>
      <c r="X35" s="4">
        <v>1</v>
      </c>
      <c r="Y35" s="4">
        <v>1</v>
      </c>
      <c r="Z35" s="4">
        <v>1</v>
      </c>
      <c r="AA35" s="4">
        <v>1</v>
      </c>
      <c r="AB35" s="4">
        <v>1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4">
        <v>0</v>
      </c>
      <c r="AK35" s="4">
        <v>0</v>
      </c>
      <c r="AL35" s="4">
        <v>0</v>
      </c>
      <c r="AM35" s="4">
        <v>0</v>
      </c>
      <c r="AN35" s="4">
        <v>0</v>
      </c>
      <c r="AO35" s="4">
        <v>0</v>
      </c>
      <c r="AP35" s="4">
        <v>0</v>
      </c>
      <c r="AQ35" s="4">
        <v>0</v>
      </c>
      <c r="AR35" s="4">
        <v>0</v>
      </c>
      <c r="AS35" s="4">
        <v>0</v>
      </c>
      <c r="AT35" s="4">
        <v>0</v>
      </c>
      <c r="AU35" s="4">
        <v>0</v>
      </c>
      <c r="AV35" s="4">
        <v>1</v>
      </c>
      <c r="AW35" s="124"/>
    </row>
    <row r="36" spans="1:49" x14ac:dyDescent="0.2">
      <c r="A36" s="157" t="s">
        <v>4</v>
      </c>
      <c r="B36" s="190">
        <v>14</v>
      </c>
      <c r="C36" s="133">
        <v>23.1</v>
      </c>
      <c r="D36" s="192">
        <v>11.2</v>
      </c>
      <c r="E36" s="131">
        <v>350</v>
      </c>
      <c r="F36" s="32">
        <v>900</v>
      </c>
      <c r="G36" s="33">
        <v>0</v>
      </c>
      <c r="H36" s="72">
        <v>1</v>
      </c>
      <c r="I36" s="33">
        <v>1</v>
      </c>
      <c r="J36" s="33">
        <v>1</v>
      </c>
      <c r="K36" s="33">
        <v>1</v>
      </c>
      <c r="L36" s="33">
        <v>1</v>
      </c>
      <c r="M36" s="33">
        <v>1</v>
      </c>
      <c r="N36" s="33">
        <v>1</v>
      </c>
      <c r="O36" s="33">
        <v>1</v>
      </c>
      <c r="P36" s="33">
        <v>1</v>
      </c>
      <c r="Q36" s="33">
        <v>1</v>
      </c>
      <c r="R36" s="33">
        <v>1</v>
      </c>
      <c r="S36" s="33">
        <v>1</v>
      </c>
      <c r="T36" s="33">
        <v>1</v>
      </c>
      <c r="U36" s="33">
        <v>1</v>
      </c>
      <c r="V36" s="33">
        <v>1</v>
      </c>
      <c r="W36" s="33">
        <v>1</v>
      </c>
      <c r="X36" s="33">
        <v>1</v>
      </c>
      <c r="Y36" s="33">
        <v>1</v>
      </c>
      <c r="Z36" s="33">
        <v>1</v>
      </c>
      <c r="AA36" s="33">
        <v>1</v>
      </c>
      <c r="AB36" s="33">
        <v>1</v>
      </c>
      <c r="AC36" s="33">
        <v>1</v>
      </c>
      <c r="AD36" s="33">
        <v>1</v>
      </c>
      <c r="AE36" s="33">
        <v>1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</v>
      </c>
      <c r="AO36" s="33">
        <v>0</v>
      </c>
      <c r="AP36" s="33">
        <v>0</v>
      </c>
      <c r="AQ36" s="33">
        <v>0</v>
      </c>
      <c r="AR36" s="33">
        <v>0</v>
      </c>
      <c r="AS36" s="33">
        <v>0</v>
      </c>
      <c r="AT36" s="33">
        <v>0</v>
      </c>
      <c r="AU36" s="33">
        <v>0</v>
      </c>
      <c r="AV36" s="33">
        <v>1</v>
      </c>
      <c r="AW36" s="131" t="s">
        <v>5</v>
      </c>
    </row>
    <row r="37" spans="1:49" x14ac:dyDescent="0.2">
      <c r="A37" s="124" t="s">
        <v>180</v>
      </c>
      <c r="B37" s="122">
        <v>9.3000000000000007</v>
      </c>
      <c r="C37" s="123">
        <v>22.2</v>
      </c>
      <c r="D37" s="159" t="s">
        <v>483</v>
      </c>
      <c r="E37" s="124">
        <v>620</v>
      </c>
      <c r="F37" s="3">
        <v>900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1</v>
      </c>
      <c r="T37" s="4">
        <v>1</v>
      </c>
      <c r="U37" s="4">
        <v>1</v>
      </c>
      <c r="V37" s="4">
        <v>1</v>
      </c>
      <c r="W37" s="4">
        <v>1</v>
      </c>
      <c r="X37" s="4">
        <v>1</v>
      </c>
      <c r="Y37" s="4">
        <v>1</v>
      </c>
      <c r="Z37" s="4">
        <v>1</v>
      </c>
      <c r="AA37" s="4">
        <v>1</v>
      </c>
      <c r="AB37" s="4">
        <v>1</v>
      </c>
      <c r="AC37" s="4">
        <v>1</v>
      </c>
      <c r="AD37" s="4">
        <v>1</v>
      </c>
      <c r="AE37" s="4">
        <v>1</v>
      </c>
      <c r="AF37" s="4">
        <v>0</v>
      </c>
      <c r="AG37" s="4">
        <v>0</v>
      </c>
      <c r="AH37" s="4">
        <v>0</v>
      </c>
      <c r="AI37" s="4">
        <v>0</v>
      </c>
      <c r="AJ37" s="4">
        <v>0</v>
      </c>
      <c r="AK37" s="4">
        <v>0</v>
      </c>
      <c r="AL37" s="4">
        <v>0</v>
      </c>
      <c r="AM37" s="4">
        <v>0</v>
      </c>
      <c r="AN37" s="4">
        <v>0</v>
      </c>
      <c r="AO37" s="4">
        <v>0</v>
      </c>
      <c r="AP37" s="4">
        <v>0</v>
      </c>
      <c r="AQ37" s="4">
        <v>0</v>
      </c>
      <c r="AR37" s="4">
        <v>0</v>
      </c>
      <c r="AS37" s="4">
        <v>0</v>
      </c>
      <c r="AT37" s="4">
        <v>0</v>
      </c>
      <c r="AU37" s="4">
        <v>0</v>
      </c>
      <c r="AV37" s="4">
        <v>1</v>
      </c>
      <c r="AW37" s="124"/>
    </row>
    <row r="38" spans="1:49" x14ac:dyDescent="0.2">
      <c r="A38" s="118" t="s">
        <v>6</v>
      </c>
      <c r="B38" s="119" t="s">
        <v>75</v>
      </c>
      <c r="C38" s="120" t="s">
        <v>75</v>
      </c>
      <c r="D38" s="120"/>
      <c r="E38" s="118">
        <v>750</v>
      </c>
      <c r="F38" s="24">
        <v>750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1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1</v>
      </c>
      <c r="AW38" s="118" t="s">
        <v>7</v>
      </c>
    </row>
    <row r="39" spans="1:49" x14ac:dyDescent="0.2">
      <c r="A39" s="118" t="s">
        <v>339</v>
      </c>
      <c r="B39" s="119" t="s">
        <v>75</v>
      </c>
      <c r="C39" s="120" t="s">
        <v>75</v>
      </c>
      <c r="D39" s="120"/>
      <c r="E39" s="118">
        <v>450</v>
      </c>
      <c r="F39" s="24">
        <v>500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1</v>
      </c>
      <c r="M39" s="25">
        <v>1</v>
      </c>
      <c r="N39" s="25">
        <v>1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1</v>
      </c>
      <c r="AW39" s="118" t="s">
        <v>340</v>
      </c>
    </row>
    <row r="40" spans="1:49" x14ac:dyDescent="0.2">
      <c r="A40" s="131" t="s">
        <v>8</v>
      </c>
      <c r="B40" s="132">
        <v>13.5</v>
      </c>
      <c r="C40" s="132">
        <v>27.2</v>
      </c>
      <c r="D40" s="158" t="s">
        <v>482</v>
      </c>
      <c r="E40" s="131">
        <v>770</v>
      </c>
      <c r="F40" s="32">
        <v>770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1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33">
        <v>0</v>
      </c>
      <c r="AV40" s="33">
        <v>1</v>
      </c>
      <c r="AW40" s="131" t="s">
        <v>9</v>
      </c>
    </row>
    <row r="41" spans="1:49" x14ac:dyDescent="0.2">
      <c r="A41" s="185" t="s">
        <v>463</v>
      </c>
      <c r="B41" s="186">
        <v>13.5</v>
      </c>
      <c r="C41" s="123">
        <v>27.7</v>
      </c>
      <c r="D41" s="187">
        <v>10.7</v>
      </c>
      <c r="E41" s="124">
        <v>450</v>
      </c>
      <c r="F41" s="3">
        <v>650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1</v>
      </c>
      <c r="M41" s="4">
        <v>1</v>
      </c>
      <c r="N41" s="4">
        <v>1</v>
      </c>
      <c r="O41" s="4">
        <v>1</v>
      </c>
      <c r="P41" s="4">
        <v>1</v>
      </c>
      <c r="Q41" s="4">
        <v>1</v>
      </c>
      <c r="R41" s="4">
        <v>1</v>
      </c>
      <c r="S41" s="4">
        <v>1</v>
      </c>
      <c r="T41" s="4">
        <v>1</v>
      </c>
      <c r="U41" s="4">
        <v>1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 s="4">
        <v>0</v>
      </c>
      <c r="AJ41" s="4">
        <v>0</v>
      </c>
      <c r="AK41" s="4">
        <v>0</v>
      </c>
      <c r="AL41" s="4">
        <v>0</v>
      </c>
      <c r="AM41" s="4">
        <v>0</v>
      </c>
      <c r="AN41" s="4">
        <v>0</v>
      </c>
      <c r="AO41" s="4">
        <v>0</v>
      </c>
      <c r="AP41" s="4">
        <v>0</v>
      </c>
      <c r="AQ41" s="4">
        <v>0</v>
      </c>
      <c r="AR41" s="4">
        <v>0</v>
      </c>
      <c r="AS41" s="4">
        <v>0</v>
      </c>
      <c r="AT41" s="4">
        <v>0</v>
      </c>
      <c r="AU41" s="4">
        <v>0</v>
      </c>
      <c r="AV41" s="4">
        <v>1</v>
      </c>
      <c r="AW41" s="124"/>
    </row>
    <row r="42" spans="1:49" x14ac:dyDescent="0.2">
      <c r="A42" s="124" t="s">
        <v>396</v>
      </c>
      <c r="B42" s="122">
        <v>13.4</v>
      </c>
      <c r="C42" s="123">
        <v>26.4</v>
      </c>
      <c r="D42" s="159" t="s">
        <v>482</v>
      </c>
      <c r="E42" s="124">
        <v>500</v>
      </c>
      <c r="F42" s="3">
        <v>800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1</v>
      </c>
      <c r="O42" s="4">
        <v>1</v>
      </c>
      <c r="P42" s="4">
        <v>1</v>
      </c>
      <c r="Q42" s="4">
        <v>1</v>
      </c>
      <c r="R42" s="4">
        <v>1</v>
      </c>
      <c r="S42" s="4">
        <v>1</v>
      </c>
      <c r="T42" s="4">
        <v>1</v>
      </c>
      <c r="U42" s="4">
        <v>1</v>
      </c>
      <c r="V42" s="4">
        <v>1</v>
      </c>
      <c r="W42" s="4">
        <v>1</v>
      </c>
      <c r="X42" s="4">
        <v>1</v>
      </c>
      <c r="Y42" s="4">
        <v>1</v>
      </c>
      <c r="Z42" s="4">
        <v>1</v>
      </c>
      <c r="AA42" s="4">
        <v>1</v>
      </c>
      <c r="AB42" s="4">
        <v>1</v>
      </c>
      <c r="AC42" s="4">
        <v>1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 s="4">
        <v>0</v>
      </c>
      <c r="AJ42" s="4">
        <v>0</v>
      </c>
      <c r="AK42" s="4">
        <v>0</v>
      </c>
      <c r="AL42" s="4">
        <v>0</v>
      </c>
      <c r="AM42" s="4">
        <v>0</v>
      </c>
      <c r="AN42" s="4">
        <v>0</v>
      </c>
      <c r="AO42" s="4">
        <v>0</v>
      </c>
      <c r="AP42" s="4">
        <v>0</v>
      </c>
      <c r="AQ42" s="4">
        <v>0</v>
      </c>
      <c r="AR42" s="4">
        <v>0</v>
      </c>
      <c r="AS42" s="4">
        <v>0</v>
      </c>
      <c r="AT42" s="4">
        <v>0</v>
      </c>
      <c r="AU42" s="4">
        <v>0</v>
      </c>
      <c r="AV42" s="4">
        <v>1</v>
      </c>
      <c r="AW42" s="124"/>
    </row>
    <row r="43" spans="1:49" x14ac:dyDescent="0.2">
      <c r="A43" s="124" t="s">
        <v>397</v>
      </c>
      <c r="B43" s="122">
        <v>7.4</v>
      </c>
      <c r="C43" s="123">
        <v>27.7</v>
      </c>
      <c r="D43" s="159" t="s">
        <v>483</v>
      </c>
      <c r="E43" s="124">
        <v>620</v>
      </c>
      <c r="F43" s="3">
        <v>1500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1</v>
      </c>
      <c r="T43" s="4">
        <v>1</v>
      </c>
      <c r="U43" s="4">
        <v>1</v>
      </c>
      <c r="V43" s="4">
        <v>1</v>
      </c>
      <c r="W43" s="4">
        <v>1</v>
      </c>
      <c r="X43" s="4">
        <v>1</v>
      </c>
      <c r="Y43" s="4">
        <v>1</v>
      </c>
      <c r="Z43" s="4">
        <v>1</v>
      </c>
      <c r="AA43" s="4">
        <v>1</v>
      </c>
      <c r="AB43" s="4">
        <v>1</v>
      </c>
      <c r="AC43" s="4">
        <v>1</v>
      </c>
      <c r="AD43" s="4">
        <v>1</v>
      </c>
      <c r="AE43" s="4">
        <v>1</v>
      </c>
      <c r="AF43" s="4">
        <v>1</v>
      </c>
      <c r="AG43" s="4">
        <v>1</v>
      </c>
      <c r="AH43" s="4">
        <v>1</v>
      </c>
      <c r="AI43" s="4">
        <v>1</v>
      </c>
      <c r="AJ43" s="4">
        <v>1</v>
      </c>
      <c r="AK43" s="4">
        <v>1</v>
      </c>
      <c r="AL43" s="4">
        <v>1</v>
      </c>
      <c r="AM43" s="4">
        <v>1</v>
      </c>
      <c r="AN43" s="4">
        <v>1</v>
      </c>
      <c r="AO43" s="4">
        <v>1</v>
      </c>
      <c r="AP43" s="4">
        <v>1</v>
      </c>
      <c r="AQ43" s="4">
        <v>1</v>
      </c>
      <c r="AR43" s="4">
        <v>0</v>
      </c>
      <c r="AS43" s="4">
        <v>0</v>
      </c>
      <c r="AT43" s="4">
        <v>0</v>
      </c>
      <c r="AU43" s="4">
        <v>0</v>
      </c>
      <c r="AV43" s="4">
        <v>1</v>
      </c>
      <c r="AW43" s="124"/>
    </row>
    <row r="44" spans="1:49" x14ac:dyDescent="0.2">
      <c r="A44" s="131" t="s">
        <v>73</v>
      </c>
      <c r="B44" s="132">
        <v>6.2</v>
      </c>
      <c r="C44" s="133">
        <v>17.399999999999999</v>
      </c>
      <c r="D44" s="160" t="s">
        <v>482</v>
      </c>
      <c r="E44" s="131">
        <v>700</v>
      </c>
      <c r="F44" s="32">
        <v>900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3">
        <v>0</v>
      </c>
      <c r="V44" s="33">
        <v>0</v>
      </c>
      <c r="W44" s="33">
        <v>1</v>
      </c>
      <c r="X44" s="33">
        <v>1</v>
      </c>
      <c r="Y44" s="33">
        <v>1</v>
      </c>
      <c r="Z44" s="33">
        <v>1</v>
      </c>
      <c r="AA44" s="33">
        <v>1</v>
      </c>
      <c r="AB44" s="33">
        <v>1</v>
      </c>
      <c r="AC44" s="33">
        <v>1</v>
      </c>
      <c r="AD44" s="33">
        <v>1</v>
      </c>
      <c r="AE44" s="33">
        <v>1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33">
        <v>0</v>
      </c>
      <c r="AM44" s="33">
        <v>0</v>
      </c>
      <c r="AN44" s="33">
        <v>0</v>
      </c>
      <c r="AO44" s="33">
        <v>0</v>
      </c>
      <c r="AP44" s="33">
        <v>0</v>
      </c>
      <c r="AQ44" s="33">
        <v>0</v>
      </c>
      <c r="AR44" s="33">
        <v>0</v>
      </c>
      <c r="AS44" s="33">
        <v>0</v>
      </c>
      <c r="AT44" s="33">
        <v>0</v>
      </c>
      <c r="AU44" s="33">
        <v>0</v>
      </c>
      <c r="AV44" s="33">
        <v>1</v>
      </c>
      <c r="AW44" s="124"/>
    </row>
    <row r="45" spans="1:49" x14ac:dyDescent="0.2">
      <c r="A45" s="124" t="s">
        <v>464</v>
      </c>
      <c r="B45" s="122">
        <v>-6.2</v>
      </c>
      <c r="C45" s="123">
        <v>22.2</v>
      </c>
      <c r="D45" s="159" t="s">
        <v>483</v>
      </c>
      <c r="E45" s="124">
        <v>620</v>
      </c>
      <c r="F45" s="3">
        <v>1620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1</v>
      </c>
      <c r="T45" s="4">
        <v>1</v>
      </c>
      <c r="U45" s="4">
        <v>1</v>
      </c>
      <c r="V45" s="4">
        <v>1</v>
      </c>
      <c r="W45" s="4">
        <v>1</v>
      </c>
      <c r="X45" s="4">
        <v>1</v>
      </c>
      <c r="Y45" s="4">
        <v>1</v>
      </c>
      <c r="Z45" s="4">
        <v>1</v>
      </c>
      <c r="AA45" s="4">
        <v>1</v>
      </c>
      <c r="AB45" s="4">
        <v>1</v>
      </c>
      <c r="AC45" s="4">
        <v>1</v>
      </c>
      <c r="AD45" s="4">
        <v>1</v>
      </c>
      <c r="AE45" s="4">
        <v>1</v>
      </c>
      <c r="AF45" s="4">
        <v>1</v>
      </c>
      <c r="AG45" s="4">
        <v>1</v>
      </c>
      <c r="AH45" s="4">
        <v>1</v>
      </c>
      <c r="AI45" s="4">
        <v>1</v>
      </c>
      <c r="AJ45" s="4">
        <v>1</v>
      </c>
      <c r="AK45" s="4">
        <v>1</v>
      </c>
      <c r="AL45" s="4">
        <v>1</v>
      </c>
      <c r="AM45" s="4">
        <v>1</v>
      </c>
      <c r="AN45" s="4">
        <v>1</v>
      </c>
      <c r="AO45" s="4">
        <v>1</v>
      </c>
      <c r="AP45" s="4">
        <v>1</v>
      </c>
      <c r="AQ45" s="4">
        <v>1</v>
      </c>
      <c r="AR45" s="4">
        <v>1</v>
      </c>
      <c r="AS45" s="4">
        <v>1</v>
      </c>
      <c r="AT45" s="4">
        <v>1</v>
      </c>
      <c r="AU45" s="4">
        <v>1</v>
      </c>
      <c r="AV45" s="4">
        <v>1</v>
      </c>
      <c r="AW45" s="124"/>
    </row>
    <row r="46" spans="1:49" x14ac:dyDescent="0.2">
      <c r="A46" s="124" t="s">
        <v>398</v>
      </c>
      <c r="B46" s="122">
        <v>9.1</v>
      </c>
      <c r="C46" s="126">
        <v>18.600000000000001</v>
      </c>
      <c r="D46" s="162" t="s">
        <v>483</v>
      </c>
      <c r="E46" s="124">
        <v>750</v>
      </c>
      <c r="F46" s="3">
        <v>1200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1</v>
      </c>
      <c r="AA46" s="4">
        <v>1</v>
      </c>
      <c r="AB46" s="4">
        <v>1</v>
      </c>
      <c r="AC46" s="4">
        <v>1</v>
      </c>
      <c r="AD46" s="4">
        <v>1</v>
      </c>
      <c r="AE46" s="4">
        <v>1</v>
      </c>
      <c r="AF46" s="4">
        <v>1</v>
      </c>
      <c r="AG46" s="4">
        <v>1</v>
      </c>
      <c r="AH46" s="4">
        <v>1</v>
      </c>
      <c r="AI46" s="4">
        <v>1</v>
      </c>
      <c r="AJ46" s="4">
        <v>1</v>
      </c>
      <c r="AK46" s="4">
        <v>1</v>
      </c>
      <c r="AL46" s="4">
        <v>1</v>
      </c>
      <c r="AM46" s="4">
        <v>0</v>
      </c>
      <c r="AN46" s="4">
        <v>0</v>
      </c>
      <c r="AO46" s="4">
        <v>0</v>
      </c>
      <c r="AP46" s="4">
        <v>0</v>
      </c>
      <c r="AQ46" s="4">
        <v>0</v>
      </c>
      <c r="AR46" s="4">
        <v>0</v>
      </c>
      <c r="AS46" s="4">
        <v>0</v>
      </c>
      <c r="AT46" s="4">
        <v>0</v>
      </c>
      <c r="AU46" s="4">
        <v>0</v>
      </c>
      <c r="AV46" s="4">
        <v>1</v>
      </c>
      <c r="AW46" s="124"/>
    </row>
    <row r="47" spans="1:49" x14ac:dyDescent="0.2">
      <c r="A47" s="124" t="s">
        <v>510</v>
      </c>
      <c r="B47" s="122">
        <v>5.4</v>
      </c>
      <c r="C47" s="123">
        <v>21.4</v>
      </c>
      <c r="D47" s="159" t="s">
        <v>483</v>
      </c>
      <c r="E47" s="124">
        <v>760</v>
      </c>
      <c r="F47" s="3">
        <v>760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1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  <c r="AH47" s="4">
        <v>0</v>
      </c>
      <c r="AI47" s="4">
        <v>0</v>
      </c>
      <c r="AJ47" s="4">
        <v>0</v>
      </c>
      <c r="AK47" s="4">
        <v>0</v>
      </c>
      <c r="AL47" s="4">
        <v>0</v>
      </c>
      <c r="AM47" s="4">
        <v>0</v>
      </c>
      <c r="AN47" s="4">
        <v>0</v>
      </c>
      <c r="AO47" s="4">
        <v>0</v>
      </c>
      <c r="AP47" s="4">
        <v>0</v>
      </c>
      <c r="AQ47" s="4">
        <v>0</v>
      </c>
      <c r="AR47" s="4">
        <v>0</v>
      </c>
      <c r="AS47" s="4">
        <v>0</v>
      </c>
      <c r="AT47" s="4">
        <v>0</v>
      </c>
      <c r="AU47" s="4">
        <v>0</v>
      </c>
      <c r="AV47" s="4">
        <v>1</v>
      </c>
      <c r="AW47" s="124"/>
    </row>
    <row r="48" spans="1:49" x14ac:dyDescent="0.2">
      <c r="A48" s="131" t="s">
        <v>10</v>
      </c>
      <c r="B48" s="132">
        <v>9.1</v>
      </c>
      <c r="C48" s="133">
        <v>23.1</v>
      </c>
      <c r="D48" s="160" t="s">
        <v>483</v>
      </c>
      <c r="E48" s="131">
        <v>770</v>
      </c>
      <c r="F48" s="32">
        <v>770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0</v>
      </c>
      <c r="W48" s="33">
        <v>0</v>
      </c>
      <c r="X48" s="33">
        <v>0</v>
      </c>
      <c r="Y48" s="33">
        <v>0</v>
      </c>
      <c r="Z48" s="33">
        <v>0</v>
      </c>
      <c r="AA48" s="33">
        <v>0</v>
      </c>
      <c r="AB48" s="33">
        <v>1</v>
      </c>
      <c r="AC48" s="33">
        <v>0</v>
      </c>
      <c r="AD48" s="33">
        <v>0</v>
      </c>
      <c r="AE48" s="33">
        <v>0</v>
      </c>
      <c r="AF48" s="33">
        <v>0</v>
      </c>
      <c r="AG48" s="33">
        <v>0</v>
      </c>
      <c r="AH48" s="33"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AN48" s="33">
        <v>0</v>
      </c>
      <c r="AO48" s="33">
        <v>0</v>
      </c>
      <c r="AP48" s="33">
        <v>0</v>
      </c>
      <c r="AQ48" s="33">
        <v>0</v>
      </c>
      <c r="AR48" s="33">
        <v>0</v>
      </c>
      <c r="AS48" s="33">
        <v>0</v>
      </c>
      <c r="AT48" s="33">
        <v>0</v>
      </c>
      <c r="AU48" s="33">
        <v>0</v>
      </c>
      <c r="AV48" s="33">
        <v>1</v>
      </c>
      <c r="AW48" s="131" t="s">
        <v>11</v>
      </c>
    </row>
    <row r="49" spans="1:49" x14ac:dyDescent="0.2">
      <c r="A49" s="157" t="s">
        <v>12</v>
      </c>
      <c r="B49" s="190">
        <v>14</v>
      </c>
      <c r="C49" s="133">
        <v>23.1</v>
      </c>
      <c r="D49" s="192">
        <v>10.199999999999999</v>
      </c>
      <c r="E49" s="131">
        <v>400</v>
      </c>
      <c r="F49" s="32">
        <v>1300</v>
      </c>
      <c r="G49" s="33">
        <v>0</v>
      </c>
      <c r="H49" s="33">
        <v>0</v>
      </c>
      <c r="I49" s="33">
        <v>0</v>
      </c>
      <c r="J49" s="33">
        <v>1</v>
      </c>
      <c r="K49" s="33">
        <v>1</v>
      </c>
      <c r="L49" s="33">
        <v>1</v>
      </c>
      <c r="M49" s="33">
        <v>1</v>
      </c>
      <c r="N49" s="33">
        <v>1</v>
      </c>
      <c r="O49" s="33">
        <v>1</v>
      </c>
      <c r="P49" s="33">
        <v>1</v>
      </c>
      <c r="Q49" s="33">
        <v>1</v>
      </c>
      <c r="R49" s="33">
        <v>1</v>
      </c>
      <c r="S49" s="33">
        <v>1</v>
      </c>
      <c r="T49" s="33">
        <v>1</v>
      </c>
      <c r="U49" s="33">
        <v>1</v>
      </c>
      <c r="V49" s="33">
        <v>1</v>
      </c>
      <c r="W49" s="33">
        <v>1</v>
      </c>
      <c r="X49" s="33">
        <v>1</v>
      </c>
      <c r="Y49" s="33">
        <v>1</v>
      </c>
      <c r="Z49" s="33">
        <v>1</v>
      </c>
      <c r="AA49" s="33">
        <v>1</v>
      </c>
      <c r="AB49" s="33">
        <v>1</v>
      </c>
      <c r="AC49" s="33">
        <v>1</v>
      </c>
      <c r="AD49" s="33">
        <v>1</v>
      </c>
      <c r="AE49" s="33">
        <v>1</v>
      </c>
      <c r="AF49" s="33">
        <v>1</v>
      </c>
      <c r="AG49" s="33">
        <v>1</v>
      </c>
      <c r="AH49" s="33">
        <v>1</v>
      </c>
      <c r="AI49" s="33">
        <v>1</v>
      </c>
      <c r="AJ49" s="33">
        <v>1</v>
      </c>
      <c r="AK49" s="33">
        <v>1</v>
      </c>
      <c r="AL49" s="33">
        <v>1</v>
      </c>
      <c r="AM49" s="72">
        <v>1</v>
      </c>
      <c r="AN49" s="72">
        <v>1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33">
        <v>0</v>
      </c>
      <c r="AV49" s="33">
        <v>1</v>
      </c>
      <c r="AW49" s="131" t="s">
        <v>13</v>
      </c>
    </row>
    <row r="50" spans="1:49" x14ac:dyDescent="0.2">
      <c r="A50" s="124" t="s">
        <v>189</v>
      </c>
      <c r="B50" s="122">
        <v>13.8</v>
      </c>
      <c r="C50" s="123">
        <v>21.7</v>
      </c>
      <c r="D50" s="159" t="s">
        <v>483</v>
      </c>
      <c r="E50" s="124">
        <v>770</v>
      </c>
      <c r="F50" s="3">
        <v>770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4">
        <v>1</v>
      </c>
      <c r="AC50" s="4">
        <v>0</v>
      </c>
      <c r="AD50" s="4">
        <v>0</v>
      </c>
      <c r="AE50" s="4">
        <v>0</v>
      </c>
      <c r="AF50" s="4">
        <v>0</v>
      </c>
      <c r="AG50" s="4">
        <v>0</v>
      </c>
      <c r="AH50" s="4">
        <v>0</v>
      </c>
      <c r="AI50" s="4">
        <v>0</v>
      </c>
      <c r="AJ50" s="4">
        <v>0</v>
      </c>
      <c r="AK50" s="4">
        <v>0</v>
      </c>
      <c r="AL50" s="4">
        <v>0</v>
      </c>
      <c r="AM50" s="4">
        <v>0</v>
      </c>
      <c r="AN50" s="4">
        <v>0</v>
      </c>
      <c r="AO50" s="4">
        <v>0</v>
      </c>
      <c r="AP50" s="4">
        <v>0</v>
      </c>
      <c r="AQ50" s="4">
        <v>0</v>
      </c>
      <c r="AR50" s="4">
        <v>0</v>
      </c>
      <c r="AS50" s="4">
        <v>0</v>
      </c>
      <c r="AT50" s="4">
        <v>0</v>
      </c>
      <c r="AU50" s="4">
        <v>0</v>
      </c>
      <c r="AV50" s="4">
        <v>1</v>
      </c>
      <c r="AW50" s="124"/>
    </row>
    <row r="51" spans="1:49" x14ac:dyDescent="0.2">
      <c r="A51" s="124" t="s">
        <v>399</v>
      </c>
      <c r="B51" s="141">
        <v>16.5</v>
      </c>
      <c r="C51" s="126">
        <v>28.5</v>
      </c>
      <c r="D51" s="162" t="s">
        <v>482</v>
      </c>
      <c r="E51" s="124">
        <v>770</v>
      </c>
      <c r="F51" s="3">
        <v>770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0</v>
      </c>
      <c r="X51" s="4">
        <v>0</v>
      </c>
      <c r="Y51" s="4">
        <v>0</v>
      </c>
      <c r="Z51" s="4">
        <v>0</v>
      </c>
      <c r="AA51" s="4">
        <v>0</v>
      </c>
      <c r="AB51" s="72">
        <v>1</v>
      </c>
      <c r="AC51" s="4">
        <v>0</v>
      </c>
      <c r="AD51" s="4">
        <v>0</v>
      </c>
      <c r="AE51" s="4">
        <v>0</v>
      </c>
      <c r="AF51" s="4">
        <v>0</v>
      </c>
      <c r="AG51" s="4">
        <v>0</v>
      </c>
      <c r="AH51" s="4">
        <v>0</v>
      </c>
      <c r="AI51" s="4">
        <v>0</v>
      </c>
      <c r="AJ51" s="4">
        <v>0</v>
      </c>
      <c r="AK51" s="4">
        <v>0</v>
      </c>
      <c r="AL51" s="4">
        <v>0</v>
      </c>
      <c r="AM51" s="4">
        <v>0</v>
      </c>
      <c r="AN51" s="4">
        <v>0</v>
      </c>
      <c r="AO51" s="4">
        <v>0</v>
      </c>
      <c r="AP51" s="4">
        <v>0</v>
      </c>
      <c r="AQ51" s="4">
        <v>0</v>
      </c>
      <c r="AR51" s="4">
        <v>0</v>
      </c>
      <c r="AS51" s="4">
        <v>0</v>
      </c>
      <c r="AT51" s="4">
        <v>0</v>
      </c>
      <c r="AU51" s="4">
        <v>0</v>
      </c>
      <c r="AV51" s="72">
        <v>1</v>
      </c>
      <c r="AW51" s="124"/>
    </row>
    <row r="52" spans="1:49" x14ac:dyDescent="0.2">
      <c r="A52" s="157" t="s">
        <v>14</v>
      </c>
      <c r="B52" s="195">
        <v>14</v>
      </c>
      <c r="C52" s="133">
        <v>21.8</v>
      </c>
      <c r="D52" s="192">
        <v>9.6999999999999993</v>
      </c>
      <c r="E52" s="131">
        <v>750</v>
      </c>
      <c r="F52" s="32">
        <v>750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1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3">
        <v>0</v>
      </c>
      <c r="AM52" s="33">
        <v>0</v>
      </c>
      <c r="AN52" s="33">
        <v>0</v>
      </c>
      <c r="AO52" s="33">
        <v>0</v>
      </c>
      <c r="AP52" s="33">
        <v>0</v>
      </c>
      <c r="AQ52" s="33">
        <v>0</v>
      </c>
      <c r="AR52" s="33">
        <v>0</v>
      </c>
      <c r="AS52" s="33">
        <v>0</v>
      </c>
      <c r="AT52" s="33">
        <v>0</v>
      </c>
      <c r="AU52" s="33">
        <v>0</v>
      </c>
      <c r="AV52" s="33">
        <v>1</v>
      </c>
      <c r="AW52" s="131" t="s">
        <v>15</v>
      </c>
    </row>
    <row r="53" spans="1:49" x14ac:dyDescent="0.2">
      <c r="A53" s="185" t="s">
        <v>190</v>
      </c>
      <c r="B53" s="200">
        <v>22.8</v>
      </c>
      <c r="C53" s="123">
        <v>28.1</v>
      </c>
      <c r="D53" s="159">
        <v>9.6999999999999993</v>
      </c>
      <c r="E53" s="124">
        <v>580</v>
      </c>
      <c r="F53" s="3">
        <v>1300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34">
        <v>1</v>
      </c>
      <c r="R53" s="34">
        <v>1</v>
      </c>
      <c r="S53" s="34">
        <v>1</v>
      </c>
      <c r="T53" s="34">
        <v>1</v>
      </c>
      <c r="U53" s="34">
        <v>1</v>
      </c>
      <c r="V53" s="34">
        <v>1</v>
      </c>
      <c r="W53" s="34">
        <v>1</v>
      </c>
      <c r="X53" s="34">
        <v>1</v>
      </c>
      <c r="Y53" s="34">
        <v>1</v>
      </c>
      <c r="Z53" s="34">
        <v>1</v>
      </c>
      <c r="AA53" s="34">
        <v>1</v>
      </c>
      <c r="AB53" s="34">
        <v>1</v>
      </c>
      <c r="AC53" s="34">
        <v>1</v>
      </c>
      <c r="AD53" s="34">
        <v>1</v>
      </c>
      <c r="AE53" s="34">
        <v>1</v>
      </c>
      <c r="AF53" s="34">
        <v>1</v>
      </c>
      <c r="AG53" s="34">
        <v>1</v>
      </c>
      <c r="AH53" s="34">
        <v>1</v>
      </c>
      <c r="AI53" s="34">
        <v>1</v>
      </c>
      <c r="AJ53" s="34">
        <v>1</v>
      </c>
      <c r="AK53" s="34">
        <v>1</v>
      </c>
      <c r="AL53" s="34">
        <v>1</v>
      </c>
      <c r="AM53" s="34">
        <v>1</v>
      </c>
      <c r="AN53" s="34">
        <v>1</v>
      </c>
      <c r="AO53" s="4">
        <v>0</v>
      </c>
      <c r="AP53" s="4">
        <v>0</v>
      </c>
      <c r="AQ53" s="4">
        <v>0</v>
      </c>
      <c r="AR53" s="4">
        <v>0</v>
      </c>
      <c r="AS53" s="4">
        <v>0</v>
      </c>
      <c r="AT53" s="4">
        <v>0</v>
      </c>
      <c r="AU53" s="4">
        <v>0</v>
      </c>
      <c r="AV53" s="34">
        <v>1</v>
      </c>
      <c r="AW53" s="124"/>
    </row>
    <row r="54" spans="1:49" x14ac:dyDescent="0.2">
      <c r="A54" s="118" t="s">
        <v>341</v>
      </c>
      <c r="B54" s="119" t="s">
        <v>75</v>
      </c>
      <c r="C54" s="118" t="s">
        <v>75</v>
      </c>
      <c r="D54" s="118"/>
      <c r="E54" s="118">
        <v>1200</v>
      </c>
      <c r="F54" s="24">
        <v>1200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1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5">
        <v>0</v>
      </c>
      <c r="AT54" s="25">
        <v>0</v>
      </c>
      <c r="AU54" s="25">
        <v>0</v>
      </c>
      <c r="AV54" s="25">
        <v>1</v>
      </c>
      <c r="AW54" s="118" t="s">
        <v>78</v>
      </c>
    </row>
    <row r="55" spans="1:49" x14ac:dyDescent="0.2">
      <c r="A55" s="118" t="s">
        <v>273</v>
      </c>
      <c r="B55" s="119" t="s">
        <v>75</v>
      </c>
      <c r="C55" s="120" t="s">
        <v>75</v>
      </c>
      <c r="D55" s="120"/>
      <c r="E55" s="118">
        <v>370</v>
      </c>
      <c r="F55" s="24">
        <v>1350</v>
      </c>
      <c r="G55" s="25">
        <v>0</v>
      </c>
      <c r="H55" s="25">
        <v>0</v>
      </c>
      <c r="I55" s="25">
        <v>1</v>
      </c>
      <c r="J55" s="25">
        <v>1</v>
      </c>
      <c r="K55" s="25">
        <v>1</v>
      </c>
      <c r="L55" s="25">
        <v>1</v>
      </c>
      <c r="M55" s="25">
        <v>1</v>
      </c>
      <c r="N55" s="25">
        <v>1</v>
      </c>
      <c r="O55" s="25">
        <v>1</v>
      </c>
      <c r="P55" s="25">
        <v>1</v>
      </c>
      <c r="Q55" s="25">
        <v>1</v>
      </c>
      <c r="R55" s="25">
        <v>1</v>
      </c>
      <c r="S55" s="25">
        <v>1</v>
      </c>
      <c r="T55" s="25">
        <v>1</v>
      </c>
      <c r="U55" s="25">
        <v>1</v>
      </c>
      <c r="V55" s="25">
        <v>1</v>
      </c>
      <c r="W55" s="25">
        <v>1</v>
      </c>
      <c r="X55" s="25">
        <v>1</v>
      </c>
      <c r="Y55" s="25">
        <v>1</v>
      </c>
      <c r="Z55" s="25">
        <v>1</v>
      </c>
      <c r="AA55" s="25">
        <v>1</v>
      </c>
      <c r="AB55" s="25">
        <v>1</v>
      </c>
      <c r="AC55" s="25">
        <v>1</v>
      </c>
      <c r="AD55" s="25">
        <v>1</v>
      </c>
      <c r="AE55" s="25">
        <v>1</v>
      </c>
      <c r="AF55" s="25">
        <v>1</v>
      </c>
      <c r="AG55" s="25">
        <v>1</v>
      </c>
      <c r="AH55" s="25">
        <v>1</v>
      </c>
      <c r="AI55" s="25">
        <v>1</v>
      </c>
      <c r="AJ55" s="25">
        <v>1</v>
      </c>
      <c r="AK55" s="25">
        <v>1</v>
      </c>
      <c r="AL55" s="25">
        <v>1</v>
      </c>
      <c r="AM55" s="25">
        <v>1</v>
      </c>
      <c r="AN55" s="25">
        <v>1</v>
      </c>
      <c r="AO55" s="25">
        <v>1</v>
      </c>
      <c r="AP55" s="25">
        <v>0</v>
      </c>
      <c r="AQ55" s="25">
        <v>0</v>
      </c>
      <c r="AR55" s="25">
        <v>0</v>
      </c>
      <c r="AS55" s="25">
        <v>0</v>
      </c>
      <c r="AT55" s="25">
        <v>0</v>
      </c>
      <c r="AU55" s="25">
        <v>0</v>
      </c>
      <c r="AV55" s="25">
        <v>1</v>
      </c>
      <c r="AW55" s="118" t="s">
        <v>79</v>
      </c>
    </row>
    <row r="56" spans="1:49" x14ac:dyDescent="0.2">
      <c r="A56" s="118" t="s">
        <v>364</v>
      </c>
      <c r="B56" s="119" t="s">
        <v>75</v>
      </c>
      <c r="C56" s="118" t="s">
        <v>75</v>
      </c>
      <c r="D56" s="118"/>
      <c r="E56" s="118">
        <v>370</v>
      </c>
      <c r="F56" s="24">
        <v>1300</v>
      </c>
      <c r="G56" s="25">
        <v>0</v>
      </c>
      <c r="H56" s="25">
        <v>0</v>
      </c>
      <c r="I56" s="25">
        <v>1</v>
      </c>
      <c r="J56" s="25">
        <v>1</v>
      </c>
      <c r="K56" s="25">
        <v>1</v>
      </c>
      <c r="L56" s="25">
        <v>1</v>
      </c>
      <c r="M56" s="25">
        <v>1</v>
      </c>
      <c r="N56" s="25">
        <v>1</v>
      </c>
      <c r="O56" s="25">
        <v>1</v>
      </c>
      <c r="P56" s="25">
        <v>1</v>
      </c>
      <c r="Q56" s="25">
        <v>1</v>
      </c>
      <c r="R56" s="25">
        <v>1</v>
      </c>
      <c r="S56" s="25">
        <v>1</v>
      </c>
      <c r="T56" s="25">
        <v>1</v>
      </c>
      <c r="U56" s="25">
        <v>1</v>
      </c>
      <c r="V56" s="25">
        <v>1</v>
      </c>
      <c r="W56" s="25">
        <v>1</v>
      </c>
      <c r="X56" s="25">
        <v>1</v>
      </c>
      <c r="Y56" s="25">
        <v>1</v>
      </c>
      <c r="Z56" s="25">
        <v>1</v>
      </c>
      <c r="AA56" s="25">
        <v>1</v>
      </c>
      <c r="AB56" s="25">
        <v>1</v>
      </c>
      <c r="AC56" s="25">
        <v>1</v>
      </c>
      <c r="AD56" s="25">
        <v>1</v>
      </c>
      <c r="AE56" s="25">
        <v>1</v>
      </c>
      <c r="AF56" s="25">
        <v>1</v>
      </c>
      <c r="AG56" s="25">
        <v>1</v>
      </c>
      <c r="AH56" s="25">
        <v>1</v>
      </c>
      <c r="AI56" s="25">
        <v>1</v>
      </c>
      <c r="AJ56" s="25">
        <v>1</v>
      </c>
      <c r="AK56" s="25">
        <v>1</v>
      </c>
      <c r="AL56" s="25">
        <v>1</v>
      </c>
      <c r="AM56" s="25">
        <v>1</v>
      </c>
      <c r="AN56" s="25">
        <v>1</v>
      </c>
      <c r="AO56" s="25">
        <v>0</v>
      </c>
      <c r="AP56" s="25">
        <v>0</v>
      </c>
      <c r="AQ56" s="25">
        <v>0</v>
      </c>
      <c r="AR56" s="25">
        <v>0</v>
      </c>
      <c r="AS56" s="25">
        <v>0</v>
      </c>
      <c r="AT56" s="25">
        <v>0</v>
      </c>
      <c r="AU56" s="25">
        <v>0</v>
      </c>
      <c r="AV56" s="25">
        <v>1</v>
      </c>
      <c r="AW56" s="118" t="s">
        <v>80</v>
      </c>
    </row>
    <row r="57" spans="1:49" x14ac:dyDescent="0.2">
      <c r="A57" s="124" t="s">
        <v>400</v>
      </c>
      <c r="B57" s="122">
        <v>6.9</v>
      </c>
      <c r="C57" s="123">
        <v>27.1</v>
      </c>
      <c r="D57" s="159" t="s">
        <v>483</v>
      </c>
      <c r="E57" s="124">
        <v>450</v>
      </c>
      <c r="F57" s="3">
        <v>1000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1</v>
      </c>
      <c r="M57" s="4">
        <v>1</v>
      </c>
      <c r="N57" s="4">
        <v>1</v>
      </c>
      <c r="O57" s="4">
        <v>1</v>
      </c>
      <c r="P57" s="4">
        <v>1</v>
      </c>
      <c r="Q57" s="4">
        <v>1</v>
      </c>
      <c r="R57" s="4">
        <v>1</v>
      </c>
      <c r="S57" s="4">
        <v>1</v>
      </c>
      <c r="T57" s="4">
        <v>1</v>
      </c>
      <c r="U57" s="4">
        <v>1</v>
      </c>
      <c r="V57" s="4">
        <v>1</v>
      </c>
      <c r="W57" s="4">
        <v>1</v>
      </c>
      <c r="X57" s="4">
        <v>1</v>
      </c>
      <c r="Y57" s="4">
        <v>1</v>
      </c>
      <c r="Z57" s="4">
        <v>1</v>
      </c>
      <c r="AA57" s="4">
        <v>1</v>
      </c>
      <c r="AB57" s="4">
        <v>1</v>
      </c>
      <c r="AC57" s="4">
        <v>1</v>
      </c>
      <c r="AD57" s="4">
        <v>1</v>
      </c>
      <c r="AE57" s="4">
        <v>1</v>
      </c>
      <c r="AF57" s="4">
        <v>1</v>
      </c>
      <c r="AG57" s="4">
        <v>1</v>
      </c>
      <c r="AH57" s="4">
        <v>1</v>
      </c>
      <c r="AI57" s="4">
        <v>1</v>
      </c>
      <c r="AJ57" s="4">
        <v>0</v>
      </c>
      <c r="AK57" s="4">
        <v>0</v>
      </c>
      <c r="AL57" s="4">
        <v>0</v>
      </c>
      <c r="AM57" s="4">
        <v>0</v>
      </c>
      <c r="AN57" s="4">
        <v>0</v>
      </c>
      <c r="AO57" s="4">
        <v>0</v>
      </c>
      <c r="AP57" s="4">
        <v>0</v>
      </c>
      <c r="AQ57" s="4">
        <v>0</v>
      </c>
      <c r="AR57" s="4">
        <v>0</v>
      </c>
      <c r="AS57" s="4">
        <v>0</v>
      </c>
      <c r="AT57" s="4">
        <v>0</v>
      </c>
      <c r="AU57" s="4">
        <v>0</v>
      </c>
      <c r="AV57" s="4">
        <v>1</v>
      </c>
      <c r="AW57" s="124"/>
    </row>
    <row r="58" spans="1:49" x14ac:dyDescent="0.2">
      <c r="A58" s="131" t="s">
        <v>16</v>
      </c>
      <c r="B58" s="132">
        <v>14.4</v>
      </c>
      <c r="C58" s="133">
        <v>27.7</v>
      </c>
      <c r="D58" s="160" t="s">
        <v>482</v>
      </c>
      <c r="E58" s="131">
        <v>700</v>
      </c>
      <c r="F58" s="32">
        <v>1000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  <c r="V58" s="33">
        <v>0</v>
      </c>
      <c r="W58" s="33">
        <v>1</v>
      </c>
      <c r="X58" s="33">
        <v>1</v>
      </c>
      <c r="Y58" s="33">
        <v>1</v>
      </c>
      <c r="Z58" s="33">
        <v>1</v>
      </c>
      <c r="AA58" s="33">
        <v>1</v>
      </c>
      <c r="AB58" s="33">
        <v>1</v>
      </c>
      <c r="AC58" s="33">
        <v>1</v>
      </c>
      <c r="AD58" s="33">
        <v>1</v>
      </c>
      <c r="AE58" s="33">
        <v>1</v>
      </c>
      <c r="AF58" s="33">
        <v>1</v>
      </c>
      <c r="AG58" s="33">
        <v>1</v>
      </c>
      <c r="AH58" s="33">
        <v>1</v>
      </c>
      <c r="AI58" s="33">
        <v>1</v>
      </c>
      <c r="AJ58" s="33">
        <v>0</v>
      </c>
      <c r="AK58" s="33">
        <v>0</v>
      </c>
      <c r="AL58" s="33">
        <v>0</v>
      </c>
      <c r="AM58" s="33">
        <v>0</v>
      </c>
      <c r="AN58" s="33">
        <v>0</v>
      </c>
      <c r="AO58" s="33">
        <v>0</v>
      </c>
      <c r="AP58" s="33">
        <v>0</v>
      </c>
      <c r="AQ58" s="33">
        <v>0</v>
      </c>
      <c r="AR58" s="33">
        <v>0</v>
      </c>
      <c r="AS58" s="33">
        <v>0</v>
      </c>
      <c r="AT58" s="33">
        <v>0</v>
      </c>
      <c r="AU58" s="33">
        <v>0</v>
      </c>
      <c r="AV58" s="33">
        <v>1</v>
      </c>
      <c r="AW58" s="131" t="s">
        <v>17</v>
      </c>
    </row>
    <row r="59" spans="1:49" x14ac:dyDescent="0.2">
      <c r="A59" s="124" t="s">
        <v>401</v>
      </c>
      <c r="B59" s="122">
        <v>-0.4</v>
      </c>
      <c r="C59" s="126">
        <v>27.7</v>
      </c>
      <c r="D59" s="162" t="s">
        <v>483</v>
      </c>
      <c r="E59" s="124">
        <v>900</v>
      </c>
      <c r="F59" s="3">
        <v>1400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  <c r="AB59" s="4">
        <v>0</v>
      </c>
      <c r="AC59" s="4">
        <v>0</v>
      </c>
      <c r="AD59" s="4">
        <v>0</v>
      </c>
      <c r="AE59" s="4">
        <v>1</v>
      </c>
      <c r="AF59" s="4">
        <v>1</v>
      </c>
      <c r="AG59" s="4">
        <v>1</v>
      </c>
      <c r="AH59" s="4">
        <v>1</v>
      </c>
      <c r="AI59" s="4">
        <v>1</v>
      </c>
      <c r="AJ59" s="4">
        <v>1</v>
      </c>
      <c r="AK59" s="4">
        <v>1</v>
      </c>
      <c r="AL59" s="4">
        <v>1</v>
      </c>
      <c r="AM59" s="4">
        <v>1</v>
      </c>
      <c r="AN59" s="4">
        <v>1</v>
      </c>
      <c r="AO59" s="4">
        <v>1</v>
      </c>
      <c r="AP59" s="4">
        <v>1</v>
      </c>
      <c r="AQ59" s="4">
        <v>0</v>
      </c>
      <c r="AR59" s="4">
        <v>0</v>
      </c>
      <c r="AS59" s="4">
        <v>0</v>
      </c>
      <c r="AT59" s="4">
        <v>0</v>
      </c>
      <c r="AU59" s="4">
        <v>0</v>
      </c>
      <c r="AV59" s="4">
        <v>1</v>
      </c>
      <c r="AW59" s="124"/>
    </row>
    <row r="60" spans="1:49" x14ac:dyDescent="0.2">
      <c r="A60" s="118" t="s">
        <v>360</v>
      </c>
      <c r="B60" s="119" t="s">
        <v>75</v>
      </c>
      <c r="C60" s="120" t="s">
        <v>75</v>
      </c>
      <c r="D60" s="120"/>
      <c r="E60" s="118">
        <v>300</v>
      </c>
      <c r="F60" s="24">
        <v>970</v>
      </c>
      <c r="G60" s="25">
        <v>1</v>
      </c>
      <c r="H60" s="25">
        <v>1</v>
      </c>
      <c r="I60" s="25">
        <v>1</v>
      </c>
      <c r="J60" s="25">
        <v>1</v>
      </c>
      <c r="K60" s="25">
        <v>1</v>
      </c>
      <c r="L60" s="25">
        <v>1</v>
      </c>
      <c r="M60" s="25">
        <v>1</v>
      </c>
      <c r="N60" s="25">
        <v>1</v>
      </c>
      <c r="O60" s="25">
        <v>1</v>
      </c>
      <c r="P60" s="25">
        <v>1</v>
      </c>
      <c r="Q60" s="25">
        <v>1</v>
      </c>
      <c r="R60" s="25">
        <v>1</v>
      </c>
      <c r="S60" s="25">
        <v>1</v>
      </c>
      <c r="T60" s="25">
        <v>1</v>
      </c>
      <c r="U60" s="25">
        <v>1</v>
      </c>
      <c r="V60" s="25">
        <v>1</v>
      </c>
      <c r="W60" s="25">
        <v>1</v>
      </c>
      <c r="X60" s="25">
        <v>1</v>
      </c>
      <c r="Y60" s="25">
        <v>1</v>
      </c>
      <c r="Z60" s="25">
        <v>1</v>
      </c>
      <c r="AA60" s="25">
        <v>1</v>
      </c>
      <c r="AB60" s="25">
        <v>1</v>
      </c>
      <c r="AC60" s="25">
        <v>1</v>
      </c>
      <c r="AD60" s="25">
        <v>1</v>
      </c>
      <c r="AE60" s="25">
        <v>1</v>
      </c>
      <c r="AF60" s="25">
        <v>1</v>
      </c>
      <c r="AG60" s="25">
        <v>1</v>
      </c>
      <c r="AH60" s="25">
        <v>1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1</v>
      </c>
      <c r="AW60" s="118" t="s">
        <v>136</v>
      </c>
    </row>
    <row r="61" spans="1:49" x14ac:dyDescent="0.2">
      <c r="A61" s="185" t="s">
        <v>192</v>
      </c>
      <c r="B61" s="190">
        <v>15.6</v>
      </c>
      <c r="C61" s="123">
        <v>27</v>
      </c>
      <c r="D61" s="187">
        <v>13.7</v>
      </c>
      <c r="E61" s="124">
        <v>620</v>
      </c>
      <c r="F61" s="3">
        <v>900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72">
        <v>1</v>
      </c>
      <c r="T61" s="72">
        <v>1</v>
      </c>
      <c r="U61" s="4">
        <v>1</v>
      </c>
      <c r="V61" s="4">
        <v>1</v>
      </c>
      <c r="W61" s="4">
        <v>1</v>
      </c>
      <c r="X61" s="4">
        <v>1</v>
      </c>
      <c r="Y61" s="4">
        <v>1</v>
      </c>
      <c r="Z61" s="4">
        <v>1</v>
      </c>
      <c r="AA61" s="4">
        <v>1</v>
      </c>
      <c r="AB61" s="4">
        <v>1</v>
      </c>
      <c r="AC61" s="4">
        <v>1</v>
      </c>
      <c r="AD61" s="4">
        <v>1</v>
      </c>
      <c r="AE61" s="4">
        <v>1</v>
      </c>
      <c r="AF61" s="4">
        <v>0</v>
      </c>
      <c r="AG61" s="4">
        <v>0</v>
      </c>
      <c r="AH61" s="4">
        <v>0</v>
      </c>
      <c r="AI61" s="4">
        <v>0</v>
      </c>
      <c r="AJ61" s="4">
        <v>0</v>
      </c>
      <c r="AK61" s="4">
        <v>0</v>
      </c>
      <c r="AL61" s="4">
        <v>0</v>
      </c>
      <c r="AM61" s="4">
        <v>0</v>
      </c>
      <c r="AN61" s="4">
        <v>0</v>
      </c>
      <c r="AO61" s="4">
        <v>0</v>
      </c>
      <c r="AP61" s="4">
        <v>0</v>
      </c>
      <c r="AQ61" s="4">
        <v>0</v>
      </c>
      <c r="AR61" s="4">
        <v>0</v>
      </c>
      <c r="AS61" s="4">
        <v>0</v>
      </c>
      <c r="AT61" s="4">
        <v>0</v>
      </c>
      <c r="AU61" s="4">
        <v>0</v>
      </c>
      <c r="AV61" s="4">
        <v>1</v>
      </c>
      <c r="AW61" s="124"/>
    </row>
    <row r="62" spans="1:49" x14ac:dyDescent="0.2">
      <c r="A62" s="118" t="s">
        <v>361</v>
      </c>
      <c r="B62" s="119" t="s">
        <v>75</v>
      </c>
      <c r="C62" s="120" t="s">
        <v>75</v>
      </c>
      <c r="D62" s="120"/>
      <c r="E62" s="118">
        <v>470</v>
      </c>
      <c r="F62" s="24">
        <v>1620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1</v>
      </c>
      <c r="N62" s="25">
        <v>1</v>
      </c>
      <c r="O62" s="25">
        <v>1</v>
      </c>
      <c r="P62" s="25">
        <v>1</v>
      </c>
      <c r="Q62" s="25">
        <v>1</v>
      </c>
      <c r="R62" s="25">
        <v>1</v>
      </c>
      <c r="S62" s="25">
        <v>1</v>
      </c>
      <c r="T62" s="25">
        <v>1</v>
      </c>
      <c r="U62" s="25">
        <v>1</v>
      </c>
      <c r="V62" s="25">
        <v>1</v>
      </c>
      <c r="W62" s="25">
        <v>1</v>
      </c>
      <c r="X62" s="25">
        <v>1</v>
      </c>
      <c r="Y62" s="25">
        <v>1</v>
      </c>
      <c r="Z62" s="25">
        <v>1</v>
      </c>
      <c r="AA62" s="25">
        <v>1</v>
      </c>
      <c r="AB62" s="25">
        <v>1</v>
      </c>
      <c r="AC62" s="25">
        <v>1</v>
      </c>
      <c r="AD62" s="25">
        <v>1</v>
      </c>
      <c r="AE62" s="25">
        <v>1</v>
      </c>
      <c r="AF62" s="25">
        <v>1</v>
      </c>
      <c r="AG62" s="25">
        <v>1</v>
      </c>
      <c r="AH62" s="25">
        <v>1</v>
      </c>
      <c r="AI62" s="25">
        <v>1</v>
      </c>
      <c r="AJ62" s="25">
        <v>1</v>
      </c>
      <c r="AK62" s="25">
        <v>1</v>
      </c>
      <c r="AL62" s="25">
        <v>1</v>
      </c>
      <c r="AM62" s="25">
        <v>1</v>
      </c>
      <c r="AN62" s="25">
        <v>1</v>
      </c>
      <c r="AO62" s="25">
        <v>1</v>
      </c>
      <c r="AP62" s="25">
        <v>1</v>
      </c>
      <c r="AQ62" s="25">
        <v>1</v>
      </c>
      <c r="AR62" s="25">
        <v>1</v>
      </c>
      <c r="AS62" s="25">
        <v>1</v>
      </c>
      <c r="AT62" s="25">
        <v>1</v>
      </c>
      <c r="AU62" s="25">
        <v>1</v>
      </c>
      <c r="AV62" s="25">
        <v>1</v>
      </c>
      <c r="AW62" s="118" t="s">
        <v>85</v>
      </c>
    </row>
    <row r="63" spans="1:49" x14ac:dyDescent="0.2">
      <c r="A63" s="118" t="s">
        <v>342</v>
      </c>
      <c r="B63" s="119" t="s">
        <v>75</v>
      </c>
      <c r="C63" s="120" t="s">
        <v>75</v>
      </c>
      <c r="D63" s="120"/>
      <c r="E63" s="118">
        <v>650</v>
      </c>
      <c r="F63" s="24">
        <v>1520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1</v>
      </c>
      <c r="V63" s="25">
        <v>1</v>
      </c>
      <c r="W63" s="25">
        <v>1</v>
      </c>
      <c r="X63" s="25">
        <v>1</v>
      </c>
      <c r="Y63" s="25">
        <v>1</v>
      </c>
      <c r="Z63" s="25">
        <v>1</v>
      </c>
      <c r="AA63" s="25">
        <v>1</v>
      </c>
      <c r="AB63" s="25">
        <v>1</v>
      </c>
      <c r="AC63" s="25">
        <v>1</v>
      </c>
      <c r="AD63" s="25">
        <v>1</v>
      </c>
      <c r="AE63" s="25">
        <v>1</v>
      </c>
      <c r="AF63" s="25">
        <v>1</v>
      </c>
      <c r="AG63" s="25">
        <v>1</v>
      </c>
      <c r="AH63" s="25">
        <v>1</v>
      </c>
      <c r="AI63" s="25">
        <v>1</v>
      </c>
      <c r="AJ63" s="25">
        <v>1</v>
      </c>
      <c r="AK63" s="25">
        <v>1</v>
      </c>
      <c r="AL63" s="25">
        <v>1</v>
      </c>
      <c r="AM63" s="25">
        <v>1</v>
      </c>
      <c r="AN63" s="25">
        <v>1</v>
      </c>
      <c r="AO63" s="25">
        <v>1</v>
      </c>
      <c r="AP63" s="25">
        <v>1</v>
      </c>
      <c r="AQ63" s="25">
        <v>1</v>
      </c>
      <c r="AR63" s="25">
        <v>1</v>
      </c>
      <c r="AS63" s="25">
        <v>0</v>
      </c>
      <c r="AT63" s="25">
        <v>0</v>
      </c>
      <c r="AU63" s="25">
        <v>0</v>
      </c>
      <c r="AV63" s="25">
        <v>1</v>
      </c>
      <c r="AW63" s="118" t="s">
        <v>343</v>
      </c>
    </row>
    <row r="64" spans="1:49" x14ac:dyDescent="0.2">
      <c r="A64" s="131" t="s">
        <v>18</v>
      </c>
      <c r="B64" s="132">
        <v>10.6</v>
      </c>
      <c r="C64" s="133">
        <v>19.399999999999999</v>
      </c>
      <c r="D64" s="160" t="s">
        <v>483</v>
      </c>
      <c r="E64" s="131">
        <v>900</v>
      </c>
      <c r="F64" s="32">
        <v>900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0</v>
      </c>
      <c r="W64" s="33">
        <v>0</v>
      </c>
      <c r="X64" s="33">
        <v>0</v>
      </c>
      <c r="Y64" s="33">
        <v>0</v>
      </c>
      <c r="Z64" s="33">
        <v>0</v>
      </c>
      <c r="AA64" s="33">
        <v>0</v>
      </c>
      <c r="AB64" s="33">
        <v>0</v>
      </c>
      <c r="AC64" s="33">
        <v>0</v>
      </c>
      <c r="AD64" s="33">
        <v>0</v>
      </c>
      <c r="AE64" s="33">
        <v>1</v>
      </c>
      <c r="AF64" s="33">
        <v>0</v>
      </c>
      <c r="AG64" s="33">
        <v>0</v>
      </c>
      <c r="AH64" s="33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3">
        <v>0</v>
      </c>
      <c r="AQ64" s="33">
        <v>0</v>
      </c>
      <c r="AR64" s="33">
        <v>0</v>
      </c>
      <c r="AS64" s="33">
        <v>0</v>
      </c>
      <c r="AT64" s="33">
        <v>0</v>
      </c>
      <c r="AU64" s="33">
        <v>0</v>
      </c>
      <c r="AV64" s="33">
        <v>1</v>
      </c>
      <c r="AW64" s="131" t="s">
        <v>19</v>
      </c>
    </row>
    <row r="65" spans="1:50" x14ac:dyDescent="0.2">
      <c r="A65" s="118" t="s">
        <v>362</v>
      </c>
      <c r="B65" s="119" t="s">
        <v>75</v>
      </c>
      <c r="C65" s="120" t="s">
        <v>75</v>
      </c>
      <c r="D65" s="120"/>
      <c r="E65" s="118">
        <v>370</v>
      </c>
      <c r="F65" s="24">
        <v>1500</v>
      </c>
      <c r="G65" s="25">
        <v>0</v>
      </c>
      <c r="H65" s="25">
        <v>0</v>
      </c>
      <c r="I65" s="25">
        <v>1</v>
      </c>
      <c r="J65" s="25">
        <v>1</v>
      </c>
      <c r="K65" s="25">
        <v>1</v>
      </c>
      <c r="L65" s="25">
        <v>1</v>
      </c>
      <c r="M65" s="25">
        <v>1</v>
      </c>
      <c r="N65" s="25">
        <v>1</v>
      </c>
      <c r="O65" s="25">
        <v>1</v>
      </c>
      <c r="P65" s="25">
        <v>1</v>
      </c>
      <c r="Q65" s="25">
        <v>1</v>
      </c>
      <c r="R65" s="25">
        <v>1</v>
      </c>
      <c r="S65" s="25">
        <v>1</v>
      </c>
      <c r="T65" s="25">
        <v>1</v>
      </c>
      <c r="U65" s="25">
        <v>1</v>
      </c>
      <c r="V65" s="25">
        <v>1</v>
      </c>
      <c r="W65" s="25">
        <v>1</v>
      </c>
      <c r="X65" s="25">
        <v>1</v>
      </c>
      <c r="Y65" s="25">
        <v>1</v>
      </c>
      <c r="Z65" s="25">
        <v>1</v>
      </c>
      <c r="AA65" s="25">
        <v>1</v>
      </c>
      <c r="AB65" s="25">
        <v>1</v>
      </c>
      <c r="AC65" s="25">
        <v>1</v>
      </c>
      <c r="AD65" s="25">
        <v>1</v>
      </c>
      <c r="AE65" s="25">
        <v>1</v>
      </c>
      <c r="AF65" s="25">
        <v>1</v>
      </c>
      <c r="AG65" s="25">
        <v>1</v>
      </c>
      <c r="AH65" s="25">
        <v>1</v>
      </c>
      <c r="AI65" s="25">
        <v>1</v>
      </c>
      <c r="AJ65" s="25">
        <v>1</v>
      </c>
      <c r="AK65" s="25">
        <v>1</v>
      </c>
      <c r="AL65" s="25">
        <v>1</v>
      </c>
      <c r="AM65" s="25">
        <v>1</v>
      </c>
      <c r="AN65" s="25">
        <v>1</v>
      </c>
      <c r="AO65" s="25">
        <v>1</v>
      </c>
      <c r="AP65" s="25">
        <v>1</v>
      </c>
      <c r="AQ65" s="25">
        <v>1</v>
      </c>
      <c r="AR65" s="25">
        <v>0</v>
      </c>
      <c r="AS65" s="25">
        <v>0</v>
      </c>
      <c r="AT65" s="25">
        <v>0</v>
      </c>
      <c r="AU65" s="25">
        <v>0</v>
      </c>
      <c r="AV65" s="25">
        <v>1</v>
      </c>
      <c r="AW65" s="118" t="s">
        <v>276</v>
      </c>
    </row>
    <row r="66" spans="1:50" x14ac:dyDescent="0.2">
      <c r="A66" s="185" t="s">
        <v>402</v>
      </c>
      <c r="B66" s="186">
        <v>11.3</v>
      </c>
      <c r="C66" s="126">
        <v>27.7</v>
      </c>
      <c r="D66" s="191">
        <v>8.6999999999999993</v>
      </c>
      <c r="E66" s="124">
        <v>300</v>
      </c>
      <c r="F66" s="3">
        <v>1620</v>
      </c>
      <c r="G66" s="4">
        <v>1</v>
      </c>
      <c r="H66" s="4">
        <v>1</v>
      </c>
      <c r="I66" s="4">
        <v>1</v>
      </c>
      <c r="J66" s="4">
        <v>1</v>
      </c>
      <c r="K66" s="4">
        <v>1</v>
      </c>
      <c r="L66" s="4">
        <v>1</v>
      </c>
      <c r="M66" s="4">
        <v>1</v>
      </c>
      <c r="N66" s="4">
        <v>1</v>
      </c>
      <c r="O66" s="4">
        <v>1</v>
      </c>
      <c r="P66" s="4">
        <v>1</v>
      </c>
      <c r="Q66" s="4">
        <v>1</v>
      </c>
      <c r="R66" s="4">
        <v>1</v>
      </c>
      <c r="S66" s="4">
        <v>1</v>
      </c>
      <c r="T66" s="4">
        <v>1</v>
      </c>
      <c r="U66" s="4">
        <v>1</v>
      </c>
      <c r="V66" s="4">
        <v>1</v>
      </c>
      <c r="W66" s="4">
        <v>1</v>
      </c>
      <c r="X66" s="4">
        <v>1</v>
      </c>
      <c r="Y66" s="4">
        <v>1</v>
      </c>
      <c r="Z66" s="4">
        <v>1</v>
      </c>
      <c r="AA66" s="4">
        <v>1</v>
      </c>
      <c r="AB66" s="4">
        <v>1</v>
      </c>
      <c r="AC66" s="4">
        <v>1</v>
      </c>
      <c r="AD66" s="4">
        <v>1</v>
      </c>
      <c r="AE66" s="4">
        <v>1</v>
      </c>
      <c r="AF66" s="4">
        <v>1</v>
      </c>
      <c r="AG66" s="4">
        <v>1</v>
      </c>
      <c r="AH66" s="4">
        <v>1</v>
      </c>
      <c r="AI66" s="4">
        <v>1</v>
      </c>
      <c r="AJ66" s="4">
        <v>1</v>
      </c>
      <c r="AK66" s="4">
        <v>1</v>
      </c>
      <c r="AL66" s="4">
        <v>1</v>
      </c>
      <c r="AM66" s="4">
        <v>1</v>
      </c>
      <c r="AN66" s="4">
        <v>1</v>
      </c>
      <c r="AO66" s="4">
        <v>1</v>
      </c>
      <c r="AP66" s="4">
        <v>1</v>
      </c>
      <c r="AQ66" s="4">
        <v>1</v>
      </c>
      <c r="AR66" s="4">
        <v>1</v>
      </c>
      <c r="AS66" s="4">
        <v>1</v>
      </c>
      <c r="AT66" s="4">
        <v>1</v>
      </c>
      <c r="AU66" s="4">
        <v>1</v>
      </c>
      <c r="AV66" s="4">
        <v>1</v>
      </c>
      <c r="AW66" s="124"/>
    </row>
    <row r="67" spans="1:50" x14ac:dyDescent="0.2">
      <c r="A67" s="157" t="s">
        <v>88</v>
      </c>
      <c r="B67" s="190">
        <v>14</v>
      </c>
      <c r="C67" s="144">
        <v>17</v>
      </c>
      <c r="D67" s="161">
        <v>8.6999999999999993</v>
      </c>
      <c r="E67" s="131">
        <v>620</v>
      </c>
      <c r="F67" s="32">
        <v>1300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85">
        <v>1</v>
      </c>
      <c r="T67" s="85">
        <v>1</v>
      </c>
      <c r="U67" s="85">
        <v>1</v>
      </c>
      <c r="V67" s="85">
        <v>1</v>
      </c>
      <c r="W67" s="85">
        <v>1</v>
      </c>
      <c r="X67" s="85">
        <v>1</v>
      </c>
      <c r="Y67" s="85">
        <v>1</v>
      </c>
      <c r="Z67" s="85">
        <v>1</v>
      </c>
      <c r="AA67" s="85">
        <v>1</v>
      </c>
      <c r="AB67" s="85">
        <v>1</v>
      </c>
      <c r="AC67" s="85">
        <v>1</v>
      </c>
      <c r="AD67" s="85">
        <v>1</v>
      </c>
      <c r="AE67" s="85">
        <v>1</v>
      </c>
      <c r="AF67" s="85">
        <v>1</v>
      </c>
      <c r="AG67" s="85">
        <v>1</v>
      </c>
      <c r="AH67" s="85">
        <v>1</v>
      </c>
      <c r="AI67" s="85">
        <v>1</v>
      </c>
      <c r="AJ67" s="85">
        <v>1</v>
      </c>
      <c r="AK67" s="85">
        <v>1</v>
      </c>
      <c r="AL67" s="85">
        <v>1</v>
      </c>
      <c r="AM67" s="81">
        <v>1</v>
      </c>
      <c r="AN67" s="81">
        <v>1</v>
      </c>
      <c r="AO67" s="33">
        <v>0</v>
      </c>
      <c r="AP67" s="33">
        <v>0</v>
      </c>
      <c r="AQ67" s="33">
        <v>0</v>
      </c>
      <c r="AR67" s="33">
        <v>0</v>
      </c>
      <c r="AS67" s="33">
        <v>0</v>
      </c>
      <c r="AT67" s="33">
        <v>0</v>
      </c>
      <c r="AU67" s="33">
        <v>0</v>
      </c>
      <c r="AV67" s="33">
        <v>1</v>
      </c>
      <c r="AW67" s="131" t="s">
        <v>36</v>
      </c>
    </row>
    <row r="68" spans="1:50" x14ac:dyDescent="0.2">
      <c r="A68" s="118" t="s">
        <v>363</v>
      </c>
      <c r="B68" s="119" t="s">
        <v>75</v>
      </c>
      <c r="C68" s="120" t="s">
        <v>75</v>
      </c>
      <c r="D68" s="120"/>
      <c r="E68" s="118">
        <v>300</v>
      </c>
      <c r="F68" s="24">
        <v>1250</v>
      </c>
      <c r="G68" s="25">
        <v>1</v>
      </c>
      <c r="H68" s="25">
        <v>1</v>
      </c>
      <c r="I68" s="25">
        <v>1</v>
      </c>
      <c r="J68" s="25">
        <v>1</v>
      </c>
      <c r="K68" s="25">
        <v>1</v>
      </c>
      <c r="L68" s="25">
        <v>1</v>
      </c>
      <c r="M68" s="25">
        <v>1</v>
      </c>
      <c r="N68" s="25">
        <v>1</v>
      </c>
      <c r="O68" s="25">
        <v>1</v>
      </c>
      <c r="P68" s="25">
        <v>1</v>
      </c>
      <c r="Q68" s="25">
        <v>1</v>
      </c>
      <c r="R68" s="25">
        <v>1</v>
      </c>
      <c r="S68" s="25">
        <v>1</v>
      </c>
      <c r="T68" s="25">
        <v>1</v>
      </c>
      <c r="U68" s="25">
        <v>1</v>
      </c>
      <c r="V68" s="25">
        <v>1</v>
      </c>
      <c r="W68" s="25">
        <v>1</v>
      </c>
      <c r="X68" s="25">
        <v>1</v>
      </c>
      <c r="Y68" s="25">
        <v>1</v>
      </c>
      <c r="Z68" s="25">
        <v>1</v>
      </c>
      <c r="AA68" s="25">
        <v>1</v>
      </c>
      <c r="AB68" s="25">
        <v>1</v>
      </c>
      <c r="AC68" s="25">
        <v>1</v>
      </c>
      <c r="AD68" s="25">
        <v>1</v>
      </c>
      <c r="AE68" s="25">
        <v>1</v>
      </c>
      <c r="AF68" s="25">
        <v>1</v>
      </c>
      <c r="AG68" s="25">
        <v>1</v>
      </c>
      <c r="AH68" s="25">
        <v>1</v>
      </c>
      <c r="AI68" s="25">
        <v>1</v>
      </c>
      <c r="AJ68" s="25">
        <v>1</v>
      </c>
      <c r="AK68" s="25">
        <v>1</v>
      </c>
      <c r="AL68" s="25">
        <v>1</v>
      </c>
      <c r="AM68" s="25">
        <v>1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5">
        <v>0</v>
      </c>
      <c r="AT68" s="25">
        <v>0</v>
      </c>
      <c r="AU68" s="25">
        <v>0</v>
      </c>
      <c r="AV68" s="25">
        <v>1</v>
      </c>
      <c r="AW68" s="118" t="s">
        <v>276</v>
      </c>
    </row>
    <row r="69" spans="1:50" x14ac:dyDescent="0.2">
      <c r="A69" s="157" t="s">
        <v>20</v>
      </c>
      <c r="B69" s="195">
        <v>14</v>
      </c>
      <c r="C69" s="134">
        <v>21.9</v>
      </c>
      <c r="D69" s="193">
        <v>8.1999999999999993</v>
      </c>
      <c r="E69" s="131">
        <v>770</v>
      </c>
      <c r="F69" s="32">
        <v>1170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1</v>
      </c>
      <c r="AC69" s="33">
        <v>1</v>
      </c>
      <c r="AD69" s="33">
        <v>1</v>
      </c>
      <c r="AE69" s="33">
        <v>1</v>
      </c>
      <c r="AF69" s="33">
        <v>1</v>
      </c>
      <c r="AG69" s="33">
        <v>1</v>
      </c>
      <c r="AH69" s="33">
        <v>1</v>
      </c>
      <c r="AI69" s="33">
        <v>1</v>
      </c>
      <c r="AJ69" s="33">
        <v>1</v>
      </c>
      <c r="AK69" s="33">
        <v>1</v>
      </c>
      <c r="AL69" s="33">
        <v>0</v>
      </c>
      <c r="AM69" s="33">
        <v>0</v>
      </c>
      <c r="AN69" s="33">
        <v>0</v>
      </c>
      <c r="AO69" s="33">
        <v>0</v>
      </c>
      <c r="AP69" s="33">
        <v>0</v>
      </c>
      <c r="AQ69" s="33">
        <v>0</v>
      </c>
      <c r="AR69" s="33">
        <v>0</v>
      </c>
      <c r="AS69" s="33">
        <v>0</v>
      </c>
      <c r="AT69" s="33">
        <v>0</v>
      </c>
      <c r="AU69" s="33">
        <v>0</v>
      </c>
      <c r="AV69" s="33">
        <v>1</v>
      </c>
      <c r="AW69" s="131" t="s">
        <v>403</v>
      </c>
    </row>
    <row r="70" spans="1:50" x14ac:dyDescent="0.2">
      <c r="A70" s="135" t="s">
        <v>404</v>
      </c>
      <c r="B70" s="136">
        <v>11.3</v>
      </c>
      <c r="C70" s="137">
        <v>21.9</v>
      </c>
      <c r="D70" s="164" t="s">
        <v>470</v>
      </c>
      <c r="E70" s="138">
        <v>770</v>
      </c>
      <c r="F70" s="139">
        <v>1170</v>
      </c>
      <c r="G70" s="140">
        <v>0</v>
      </c>
      <c r="H70" s="140">
        <v>0</v>
      </c>
      <c r="I70" s="140">
        <v>0</v>
      </c>
      <c r="J70" s="140">
        <v>0</v>
      </c>
      <c r="K70" s="140">
        <v>0</v>
      </c>
      <c r="L70" s="140">
        <v>0</v>
      </c>
      <c r="M70" s="140">
        <v>0</v>
      </c>
      <c r="N70" s="140">
        <v>0</v>
      </c>
      <c r="O70" s="140">
        <v>0</v>
      </c>
      <c r="P70" s="140">
        <v>0</v>
      </c>
      <c r="Q70" s="140">
        <v>0</v>
      </c>
      <c r="R70" s="140">
        <v>0</v>
      </c>
      <c r="S70" s="140">
        <v>0</v>
      </c>
      <c r="T70" s="140">
        <v>0</v>
      </c>
      <c r="U70" s="140">
        <v>0</v>
      </c>
      <c r="V70" s="140">
        <v>0</v>
      </c>
      <c r="W70" s="140">
        <v>0</v>
      </c>
      <c r="X70" s="140">
        <v>0</v>
      </c>
      <c r="Y70" s="140">
        <v>0</v>
      </c>
      <c r="Z70" s="140">
        <v>0</v>
      </c>
      <c r="AA70" s="140">
        <v>0</v>
      </c>
      <c r="AB70" s="140" t="s">
        <v>470</v>
      </c>
      <c r="AC70" s="140" t="s">
        <v>470</v>
      </c>
      <c r="AD70" s="140" t="s">
        <v>470</v>
      </c>
      <c r="AE70" s="140" t="s">
        <v>470</v>
      </c>
      <c r="AF70" s="140" t="s">
        <v>470</v>
      </c>
      <c r="AG70" s="140" t="s">
        <v>470</v>
      </c>
      <c r="AH70" s="140" t="s">
        <v>470</v>
      </c>
      <c r="AI70" s="140" t="s">
        <v>470</v>
      </c>
      <c r="AJ70" s="140" t="s">
        <v>470</v>
      </c>
      <c r="AK70" s="140" t="s">
        <v>470</v>
      </c>
      <c r="AL70" s="140">
        <v>0</v>
      </c>
      <c r="AM70" s="140">
        <v>0</v>
      </c>
      <c r="AN70" s="140">
        <v>0</v>
      </c>
      <c r="AO70" s="140">
        <v>0</v>
      </c>
      <c r="AP70" s="140">
        <v>0</v>
      </c>
      <c r="AQ70" s="140">
        <v>0</v>
      </c>
      <c r="AR70" s="140">
        <v>0</v>
      </c>
      <c r="AS70" s="140">
        <v>0</v>
      </c>
      <c r="AT70" s="140">
        <v>0</v>
      </c>
      <c r="AU70" s="140">
        <v>0</v>
      </c>
      <c r="AV70" s="140" t="s">
        <v>470</v>
      </c>
      <c r="AW70" s="138" t="s">
        <v>405</v>
      </c>
      <c r="AX70" s="115"/>
    </row>
    <row r="71" spans="1:50" x14ac:dyDescent="0.2">
      <c r="A71" s="185" t="s">
        <v>406</v>
      </c>
      <c r="B71" s="186">
        <v>13.8</v>
      </c>
      <c r="C71" s="123">
        <v>27.7</v>
      </c>
      <c r="D71" s="187">
        <v>11.2</v>
      </c>
      <c r="E71" s="124">
        <v>370</v>
      </c>
      <c r="F71" s="3">
        <v>1000</v>
      </c>
      <c r="G71" s="4">
        <v>0</v>
      </c>
      <c r="H71" s="4">
        <v>0</v>
      </c>
      <c r="I71" s="4">
        <v>1</v>
      </c>
      <c r="J71" s="4">
        <v>1</v>
      </c>
      <c r="K71" s="4">
        <v>1</v>
      </c>
      <c r="L71" s="4">
        <v>1</v>
      </c>
      <c r="M71" s="4">
        <v>1</v>
      </c>
      <c r="N71" s="4">
        <v>1</v>
      </c>
      <c r="O71" s="4">
        <v>1</v>
      </c>
      <c r="P71" s="4">
        <v>1</v>
      </c>
      <c r="Q71" s="4">
        <v>1</v>
      </c>
      <c r="R71" s="4">
        <v>1</v>
      </c>
      <c r="S71" s="4">
        <v>1</v>
      </c>
      <c r="T71" s="4">
        <v>1</v>
      </c>
      <c r="U71" s="4">
        <v>1</v>
      </c>
      <c r="V71" s="4">
        <v>1</v>
      </c>
      <c r="W71" s="4">
        <v>1</v>
      </c>
      <c r="X71" s="4">
        <v>1</v>
      </c>
      <c r="Y71" s="4">
        <v>1</v>
      </c>
      <c r="Z71" s="4">
        <v>1</v>
      </c>
      <c r="AA71" s="4">
        <v>1</v>
      </c>
      <c r="AB71" s="4">
        <v>1</v>
      </c>
      <c r="AC71" s="4">
        <v>1</v>
      </c>
      <c r="AD71" s="4">
        <v>1</v>
      </c>
      <c r="AE71" s="4">
        <v>1</v>
      </c>
      <c r="AF71" s="4">
        <v>1</v>
      </c>
      <c r="AG71" s="4">
        <v>1</v>
      </c>
      <c r="AH71" s="4">
        <v>1</v>
      </c>
      <c r="AI71" s="4">
        <v>1</v>
      </c>
      <c r="AJ71" s="4">
        <v>0</v>
      </c>
      <c r="AK71" s="4">
        <v>0</v>
      </c>
      <c r="AL71" s="4">
        <v>0</v>
      </c>
      <c r="AM71" s="4">
        <v>0</v>
      </c>
      <c r="AN71" s="4">
        <v>0</v>
      </c>
      <c r="AO71" s="4">
        <v>0</v>
      </c>
      <c r="AP71" s="4">
        <v>0</v>
      </c>
      <c r="AQ71" s="4">
        <v>0</v>
      </c>
      <c r="AR71" s="4">
        <v>0</v>
      </c>
      <c r="AS71" s="4">
        <v>0</v>
      </c>
      <c r="AT71" s="4">
        <v>0</v>
      </c>
      <c r="AU71" s="4">
        <v>0</v>
      </c>
      <c r="AV71" s="4">
        <v>1</v>
      </c>
      <c r="AW71" s="124"/>
    </row>
    <row r="72" spans="1:50" x14ac:dyDescent="0.2">
      <c r="A72" s="118" t="s">
        <v>21</v>
      </c>
      <c r="B72" s="119" t="s">
        <v>75</v>
      </c>
      <c r="C72" s="120" t="s">
        <v>75</v>
      </c>
      <c r="D72" s="120"/>
      <c r="E72" s="118">
        <v>400</v>
      </c>
      <c r="F72" s="24">
        <v>500</v>
      </c>
      <c r="G72" s="25">
        <v>0</v>
      </c>
      <c r="H72" s="25">
        <v>0</v>
      </c>
      <c r="I72" s="25">
        <v>0</v>
      </c>
      <c r="J72" s="25">
        <v>1</v>
      </c>
      <c r="K72" s="25">
        <v>1</v>
      </c>
      <c r="L72" s="25">
        <v>1</v>
      </c>
      <c r="M72" s="25">
        <v>1</v>
      </c>
      <c r="N72" s="25">
        <v>1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5">
        <v>0</v>
      </c>
      <c r="AG72" s="25">
        <v>0</v>
      </c>
      <c r="AH72" s="25">
        <v>0</v>
      </c>
      <c r="AI72" s="25">
        <v>0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5">
        <v>0</v>
      </c>
      <c r="AQ72" s="25">
        <v>0</v>
      </c>
      <c r="AR72" s="25">
        <v>0</v>
      </c>
      <c r="AS72" s="25">
        <v>0</v>
      </c>
      <c r="AT72" s="25">
        <v>0</v>
      </c>
      <c r="AU72" s="25">
        <v>0</v>
      </c>
      <c r="AV72" s="25">
        <v>1</v>
      </c>
      <c r="AW72" s="118" t="s">
        <v>22</v>
      </c>
    </row>
    <row r="73" spans="1:50" x14ac:dyDescent="0.2">
      <c r="A73" s="118" t="s">
        <v>344</v>
      </c>
      <c r="B73" s="119" t="s">
        <v>75</v>
      </c>
      <c r="C73" s="118" t="s">
        <v>75</v>
      </c>
      <c r="D73" s="118"/>
      <c r="E73" s="118">
        <v>370</v>
      </c>
      <c r="F73" s="24">
        <v>700</v>
      </c>
      <c r="G73" s="25">
        <v>0</v>
      </c>
      <c r="H73" s="25">
        <v>0</v>
      </c>
      <c r="I73" s="25">
        <v>1</v>
      </c>
      <c r="J73" s="25">
        <v>1</v>
      </c>
      <c r="K73" s="25">
        <v>1</v>
      </c>
      <c r="L73" s="25">
        <v>1</v>
      </c>
      <c r="M73" s="25">
        <v>1</v>
      </c>
      <c r="N73" s="25">
        <v>1</v>
      </c>
      <c r="O73" s="25">
        <v>1</v>
      </c>
      <c r="P73" s="25">
        <v>1</v>
      </c>
      <c r="Q73" s="25">
        <v>1</v>
      </c>
      <c r="R73" s="25">
        <v>1</v>
      </c>
      <c r="S73" s="25">
        <v>1</v>
      </c>
      <c r="T73" s="25">
        <v>1</v>
      </c>
      <c r="U73" s="25">
        <v>1</v>
      </c>
      <c r="V73" s="25">
        <v>1</v>
      </c>
      <c r="W73" s="25">
        <v>1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5">
        <v>0</v>
      </c>
      <c r="AT73" s="25">
        <v>0</v>
      </c>
      <c r="AU73" s="25">
        <v>0</v>
      </c>
      <c r="AV73" s="25">
        <v>1</v>
      </c>
      <c r="AW73" s="118" t="s">
        <v>345</v>
      </c>
    </row>
    <row r="74" spans="1:50" x14ac:dyDescent="0.2">
      <c r="A74" s="118" t="s">
        <v>370</v>
      </c>
      <c r="B74" s="119" t="s">
        <v>75</v>
      </c>
      <c r="C74" s="120" t="s">
        <v>75</v>
      </c>
      <c r="D74" s="120"/>
      <c r="E74" s="118">
        <v>500</v>
      </c>
      <c r="F74" s="24">
        <v>1000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1</v>
      </c>
      <c r="O74" s="25">
        <v>1</v>
      </c>
      <c r="P74" s="25">
        <v>1</v>
      </c>
      <c r="Q74" s="25">
        <v>1</v>
      </c>
      <c r="R74" s="25">
        <v>1</v>
      </c>
      <c r="S74" s="25">
        <v>1</v>
      </c>
      <c r="T74" s="25">
        <v>1</v>
      </c>
      <c r="U74" s="25">
        <v>1</v>
      </c>
      <c r="V74" s="25">
        <v>1</v>
      </c>
      <c r="W74" s="25">
        <v>1</v>
      </c>
      <c r="X74" s="25">
        <v>1</v>
      </c>
      <c r="Y74" s="25">
        <v>1</v>
      </c>
      <c r="Z74" s="25">
        <v>1</v>
      </c>
      <c r="AA74" s="25">
        <v>1</v>
      </c>
      <c r="AB74" s="25">
        <v>1</v>
      </c>
      <c r="AC74" s="25">
        <v>1</v>
      </c>
      <c r="AD74" s="25">
        <v>1</v>
      </c>
      <c r="AE74" s="25">
        <v>1</v>
      </c>
      <c r="AF74" s="25">
        <v>1</v>
      </c>
      <c r="AG74" s="25">
        <v>1</v>
      </c>
      <c r="AH74" s="25">
        <v>1</v>
      </c>
      <c r="AI74" s="25">
        <v>1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v>0</v>
      </c>
      <c r="AR74" s="25">
        <v>0</v>
      </c>
      <c r="AS74" s="25">
        <v>0</v>
      </c>
      <c r="AT74" s="25">
        <v>0</v>
      </c>
      <c r="AU74" s="25">
        <v>0</v>
      </c>
      <c r="AV74" s="25">
        <v>1</v>
      </c>
      <c r="AW74" s="118" t="s">
        <v>23</v>
      </c>
    </row>
    <row r="75" spans="1:50" x14ac:dyDescent="0.2">
      <c r="A75" s="118" t="s">
        <v>376</v>
      </c>
      <c r="B75" s="119" t="s">
        <v>75</v>
      </c>
      <c r="C75" s="118" t="s">
        <v>75</v>
      </c>
      <c r="D75" s="118"/>
      <c r="E75" s="118">
        <v>470</v>
      </c>
      <c r="F75" s="24">
        <v>900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5">
        <v>0</v>
      </c>
      <c r="M75" s="25">
        <v>1</v>
      </c>
      <c r="N75" s="25">
        <v>1</v>
      </c>
      <c r="O75" s="25">
        <v>1</v>
      </c>
      <c r="P75" s="25">
        <v>1</v>
      </c>
      <c r="Q75" s="25">
        <v>1</v>
      </c>
      <c r="R75" s="25">
        <v>1</v>
      </c>
      <c r="S75" s="25">
        <v>1</v>
      </c>
      <c r="T75" s="25">
        <v>1</v>
      </c>
      <c r="U75" s="25">
        <v>1</v>
      </c>
      <c r="V75" s="25">
        <v>1</v>
      </c>
      <c r="W75" s="25">
        <v>1</v>
      </c>
      <c r="X75" s="25">
        <v>1</v>
      </c>
      <c r="Y75" s="25">
        <v>1</v>
      </c>
      <c r="Z75" s="25">
        <v>1</v>
      </c>
      <c r="AA75" s="25">
        <v>1</v>
      </c>
      <c r="AB75" s="25">
        <v>1</v>
      </c>
      <c r="AC75" s="25">
        <v>1</v>
      </c>
      <c r="AD75" s="25">
        <v>1</v>
      </c>
      <c r="AE75" s="25">
        <v>1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5">
        <v>0</v>
      </c>
      <c r="AT75" s="25">
        <v>0</v>
      </c>
      <c r="AU75" s="25">
        <v>0</v>
      </c>
      <c r="AV75" s="25">
        <v>1</v>
      </c>
      <c r="AW75" s="118" t="s">
        <v>97</v>
      </c>
    </row>
    <row r="76" spans="1:50" x14ac:dyDescent="0.2">
      <c r="A76" s="124" t="s">
        <v>407</v>
      </c>
      <c r="B76" s="122">
        <v>10.9</v>
      </c>
      <c r="C76" s="123">
        <v>22.3</v>
      </c>
      <c r="D76" s="159" t="s">
        <v>482</v>
      </c>
      <c r="E76" s="124">
        <v>770</v>
      </c>
      <c r="F76" s="3">
        <v>900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4">
        <v>0</v>
      </c>
      <c r="AB76" s="4">
        <v>1</v>
      </c>
      <c r="AC76" s="4">
        <v>1</v>
      </c>
      <c r="AD76" s="4">
        <v>1</v>
      </c>
      <c r="AE76" s="4">
        <v>1</v>
      </c>
      <c r="AF76" s="4">
        <v>0</v>
      </c>
      <c r="AG76" s="4">
        <v>0</v>
      </c>
      <c r="AH76" s="4">
        <v>0</v>
      </c>
      <c r="AI76" s="4">
        <v>0</v>
      </c>
      <c r="AJ76" s="4">
        <v>0</v>
      </c>
      <c r="AK76" s="4">
        <v>0</v>
      </c>
      <c r="AL76" s="4">
        <v>0</v>
      </c>
      <c r="AM76" s="4">
        <v>0</v>
      </c>
      <c r="AN76" s="4">
        <v>0</v>
      </c>
      <c r="AO76" s="4">
        <v>0</v>
      </c>
      <c r="AP76" s="4">
        <v>0</v>
      </c>
      <c r="AQ76" s="4">
        <v>0</v>
      </c>
      <c r="AR76" s="4">
        <v>0</v>
      </c>
      <c r="AS76" s="4">
        <v>0</v>
      </c>
      <c r="AT76" s="4">
        <v>0</v>
      </c>
      <c r="AU76" s="4">
        <v>0</v>
      </c>
      <c r="AV76" s="4">
        <v>1</v>
      </c>
      <c r="AW76" s="124"/>
    </row>
    <row r="77" spans="1:50" x14ac:dyDescent="0.2">
      <c r="A77" s="124" t="s">
        <v>408</v>
      </c>
      <c r="B77" s="122">
        <v>0.2</v>
      </c>
      <c r="C77" s="123">
        <v>27.4</v>
      </c>
      <c r="D77" s="159" t="s">
        <v>483</v>
      </c>
      <c r="E77" s="124">
        <v>300</v>
      </c>
      <c r="F77" s="3">
        <v>900</v>
      </c>
      <c r="G77" s="4">
        <v>1</v>
      </c>
      <c r="H77" s="4">
        <v>1</v>
      </c>
      <c r="I77" s="4">
        <v>1</v>
      </c>
      <c r="J77" s="4">
        <v>1</v>
      </c>
      <c r="K77" s="4">
        <v>1</v>
      </c>
      <c r="L77" s="4">
        <v>1</v>
      </c>
      <c r="M77" s="4">
        <v>1</v>
      </c>
      <c r="N77" s="4">
        <v>1</v>
      </c>
      <c r="O77" s="4">
        <v>1</v>
      </c>
      <c r="P77" s="4">
        <v>1</v>
      </c>
      <c r="Q77" s="4">
        <v>1</v>
      </c>
      <c r="R77" s="4">
        <v>1</v>
      </c>
      <c r="S77" s="4">
        <v>1</v>
      </c>
      <c r="T77" s="4">
        <v>1</v>
      </c>
      <c r="U77" s="4">
        <v>1</v>
      </c>
      <c r="V77" s="4">
        <v>1</v>
      </c>
      <c r="W77" s="4">
        <v>1</v>
      </c>
      <c r="X77" s="4">
        <v>1</v>
      </c>
      <c r="Y77" s="4">
        <v>1</v>
      </c>
      <c r="Z77" s="4">
        <v>1</v>
      </c>
      <c r="AA77" s="4">
        <v>1</v>
      </c>
      <c r="AB77" s="4">
        <v>1</v>
      </c>
      <c r="AC77" s="4">
        <v>1</v>
      </c>
      <c r="AD77" s="4">
        <v>1</v>
      </c>
      <c r="AE77" s="4">
        <v>1</v>
      </c>
      <c r="AF77" s="4">
        <v>0</v>
      </c>
      <c r="AG77" s="4">
        <v>0</v>
      </c>
      <c r="AH77" s="4">
        <v>0</v>
      </c>
      <c r="AI77" s="4">
        <v>0</v>
      </c>
      <c r="AJ77" s="4">
        <v>0</v>
      </c>
      <c r="AK77" s="4">
        <v>0</v>
      </c>
      <c r="AL77" s="4">
        <v>0</v>
      </c>
      <c r="AM77" s="4">
        <v>0</v>
      </c>
      <c r="AN77" s="4">
        <v>0</v>
      </c>
      <c r="AO77" s="4">
        <v>0</v>
      </c>
      <c r="AP77" s="4">
        <v>0</v>
      </c>
      <c r="AQ77" s="4">
        <v>0</v>
      </c>
      <c r="AR77" s="4">
        <v>0</v>
      </c>
      <c r="AS77" s="4">
        <v>0</v>
      </c>
      <c r="AT77" s="4">
        <v>0</v>
      </c>
      <c r="AU77" s="4">
        <v>0</v>
      </c>
      <c r="AV77" s="4">
        <v>1</v>
      </c>
      <c r="AW77" s="124"/>
    </row>
    <row r="78" spans="1:50" x14ac:dyDescent="0.2">
      <c r="A78" s="124" t="s">
        <v>201</v>
      </c>
      <c r="B78" s="122">
        <v>6.2</v>
      </c>
      <c r="C78" s="123">
        <v>20.5</v>
      </c>
      <c r="D78" s="159" t="s">
        <v>483</v>
      </c>
      <c r="E78" s="124">
        <v>750</v>
      </c>
      <c r="F78" s="3">
        <v>1200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  <c r="Z78" s="4">
        <v>1</v>
      </c>
      <c r="AA78" s="4">
        <v>1</v>
      </c>
      <c r="AB78" s="4">
        <v>1</v>
      </c>
      <c r="AC78" s="4">
        <v>1</v>
      </c>
      <c r="AD78" s="4">
        <v>1</v>
      </c>
      <c r="AE78" s="4">
        <v>1</v>
      </c>
      <c r="AF78" s="4">
        <v>1</v>
      </c>
      <c r="AG78" s="4">
        <v>1</v>
      </c>
      <c r="AH78" s="4">
        <v>1</v>
      </c>
      <c r="AI78" s="4">
        <v>1</v>
      </c>
      <c r="AJ78" s="4">
        <v>1</v>
      </c>
      <c r="AK78" s="4">
        <v>1</v>
      </c>
      <c r="AL78" s="4">
        <v>1</v>
      </c>
      <c r="AM78" s="4">
        <v>0</v>
      </c>
      <c r="AN78" s="4">
        <v>0</v>
      </c>
      <c r="AO78" s="4">
        <v>0</v>
      </c>
      <c r="AP78" s="4">
        <v>0</v>
      </c>
      <c r="AQ78" s="4">
        <v>0</v>
      </c>
      <c r="AR78" s="4">
        <v>0</v>
      </c>
      <c r="AS78" s="4">
        <v>0</v>
      </c>
      <c r="AT78" s="4">
        <v>0</v>
      </c>
      <c r="AU78" s="4">
        <v>0</v>
      </c>
      <c r="AV78" s="4">
        <v>1</v>
      </c>
      <c r="AW78" s="124"/>
    </row>
    <row r="79" spans="1:50" x14ac:dyDescent="0.2">
      <c r="A79" s="118" t="s">
        <v>367</v>
      </c>
      <c r="B79" s="119" t="s">
        <v>75</v>
      </c>
      <c r="C79" s="120" t="s">
        <v>75</v>
      </c>
      <c r="D79" s="120"/>
      <c r="E79" s="118">
        <v>370</v>
      </c>
      <c r="F79" s="24">
        <v>770</v>
      </c>
      <c r="G79" s="25">
        <v>0</v>
      </c>
      <c r="H79" s="25">
        <v>0</v>
      </c>
      <c r="I79" s="25">
        <v>1</v>
      </c>
      <c r="J79" s="25">
        <v>1</v>
      </c>
      <c r="K79" s="25">
        <v>1</v>
      </c>
      <c r="L79" s="25">
        <v>1</v>
      </c>
      <c r="M79" s="25">
        <v>1</v>
      </c>
      <c r="N79" s="25">
        <v>1</v>
      </c>
      <c r="O79" s="25">
        <v>1</v>
      </c>
      <c r="P79" s="25">
        <v>1</v>
      </c>
      <c r="Q79" s="25">
        <v>1</v>
      </c>
      <c r="R79" s="25">
        <v>1</v>
      </c>
      <c r="S79" s="25">
        <v>1</v>
      </c>
      <c r="T79" s="25">
        <v>1</v>
      </c>
      <c r="U79" s="25">
        <v>1</v>
      </c>
      <c r="V79" s="25">
        <v>1</v>
      </c>
      <c r="W79" s="25">
        <v>1</v>
      </c>
      <c r="X79" s="25">
        <v>1</v>
      </c>
      <c r="Y79" s="25">
        <v>1</v>
      </c>
      <c r="Z79" s="25">
        <v>1</v>
      </c>
      <c r="AA79" s="25">
        <v>1</v>
      </c>
      <c r="AB79" s="25">
        <v>1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  <c r="AI79" s="25">
        <v>0</v>
      </c>
      <c r="AJ79" s="25">
        <v>0</v>
      </c>
      <c r="AK79" s="25">
        <v>0</v>
      </c>
      <c r="AL79" s="25">
        <v>0</v>
      </c>
      <c r="AM79" s="25">
        <v>0</v>
      </c>
      <c r="AN79" s="25">
        <v>0</v>
      </c>
      <c r="AO79" s="25">
        <v>0</v>
      </c>
      <c r="AP79" s="25">
        <v>0</v>
      </c>
      <c r="AQ79" s="25">
        <v>0</v>
      </c>
      <c r="AR79" s="25">
        <v>0</v>
      </c>
      <c r="AS79" s="25">
        <v>0</v>
      </c>
      <c r="AT79" s="25">
        <v>0</v>
      </c>
      <c r="AU79" s="25">
        <v>0</v>
      </c>
      <c r="AV79" s="25">
        <v>1</v>
      </c>
      <c r="AW79" s="118" t="s">
        <v>100</v>
      </c>
    </row>
    <row r="80" spans="1:50" x14ac:dyDescent="0.2">
      <c r="A80" s="124" t="s">
        <v>202</v>
      </c>
      <c r="B80" s="122">
        <v>10</v>
      </c>
      <c r="C80" s="123">
        <v>26.9</v>
      </c>
      <c r="D80" s="159" t="s">
        <v>483</v>
      </c>
      <c r="E80" s="124">
        <v>450</v>
      </c>
      <c r="F80" s="3">
        <v>820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1</v>
      </c>
      <c r="M80" s="4">
        <v>1</v>
      </c>
      <c r="N80" s="4">
        <v>1</v>
      </c>
      <c r="O80" s="4">
        <v>1</v>
      </c>
      <c r="P80" s="4">
        <v>1</v>
      </c>
      <c r="Q80" s="4">
        <v>1</v>
      </c>
      <c r="R80" s="4">
        <v>1</v>
      </c>
      <c r="S80" s="4">
        <v>1</v>
      </c>
      <c r="T80" s="4">
        <v>1</v>
      </c>
      <c r="U80" s="4">
        <v>1</v>
      </c>
      <c r="V80" s="4">
        <v>1</v>
      </c>
      <c r="W80" s="4">
        <v>1</v>
      </c>
      <c r="X80" s="4">
        <v>1</v>
      </c>
      <c r="Y80" s="4">
        <v>1</v>
      </c>
      <c r="Z80" s="4">
        <v>1</v>
      </c>
      <c r="AA80" s="4">
        <v>1</v>
      </c>
      <c r="AB80" s="4">
        <v>1</v>
      </c>
      <c r="AC80" s="4">
        <v>1</v>
      </c>
      <c r="AD80" s="4">
        <v>1</v>
      </c>
      <c r="AE80" s="4">
        <v>0</v>
      </c>
      <c r="AF80" s="4">
        <v>0</v>
      </c>
      <c r="AG80" s="4">
        <v>0</v>
      </c>
      <c r="AH80" s="4">
        <v>0</v>
      </c>
      <c r="AI80" s="4">
        <v>0</v>
      </c>
      <c r="AJ80" s="4">
        <v>0</v>
      </c>
      <c r="AK80" s="4">
        <v>0</v>
      </c>
      <c r="AL80" s="4">
        <v>0</v>
      </c>
      <c r="AM80" s="4">
        <v>0</v>
      </c>
      <c r="AN80" s="4">
        <v>0</v>
      </c>
      <c r="AO80" s="4">
        <v>0</v>
      </c>
      <c r="AP80" s="4">
        <v>0</v>
      </c>
      <c r="AQ80" s="4">
        <v>0</v>
      </c>
      <c r="AR80" s="4">
        <v>0</v>
      </c>
      <c r="AS80" s="4">
        <v>0</v>
      </c>
      <c r="AT80" s="4">
        <v>0</v>
      </c>
      <c r="AU80" s="4">
        <v>0</v>
      </c>
      <c r="AV80" s="4">
        <v>1</v>
      </c>
      <c r="AW80" s="124"/>
    </row>
    <row r="81" spans="1:49" x14ac:dyDescent="0.2">
      <c r="A81" s="124" t="s">
        <v>460</v>
      </c>
      <c r="B81" s="122">
        <v>5.4</v>
      </c>
      <c r="C81" s="123">
        <v>21.3</v>
      </c>
      <c r="D81" s="159" t="s">
        <v>483</v>
      </c>
      <c r="E81" s="124">
        <v>720</v>
      </c>
      <c r="F81" s="3">
        <v>1600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1</v>
      </c>
      <c r="Z81" s="4">
        <v>1</v>
      </c>
      <c r="AA81" s="4">
        <v>1</v>
      </c>
      <c r="AB81" s="4">
        <v>1</v>
      </c>
      <c r="AC81" s="4">
        <v>1</v>
      </c>
      <c r="AD81" s="4">
        <v>1</v>
      </c>
      <c r="AE81" s="4">
        <v>1</v>
      </c>
      <c r="AF81" s="4">
        <v>1</v>
      </c>
      <c r="AG81" s="4">
        <v>1</v>
      </c>
      <c r="AH81" s="4">
        <v>1</v>
      </c>
      <c r="AI81" s="4">
        <v>1</v>
      </c>
      <c r="AJ81" s="4">
        <v>1</v>
      </c>
      <c r="AK81" s="4">
        <v>1</v>
      </c>
      <c r="AL81" s="4">
        <v>1</v>
      </c>
      <c r="AM81" s="4">
        <v>1</v>
      </c>
      <c r="AN81" s="4">
        <v>1</v>
      </c>
      <c r="AO81" s="4">
        <v>1</v>
      </c>
      <c r="AP81" s="4">
        <v>1</v>
      </c>
      <c r="AQ81" s="4">
        <v>1</v>
      </c>
      <c r="AR81" s="4">
        <v>1</v>
      </c>
      <c r="AS81" s="4">
        <v>1</v>
      </c>
      <c r="AT81" s="4">
        <v>1</v>
      </c>
      <c r="AU81" s="4">
        <v>0</v>
      </c>
      <c r="AV81" s="4">
        <v>1</v>
      </c>
      <c r="AW81" s="124"/>
    </row>
    <row r="82" spans="1:49" x14ac:dyDescent="0.2">
      <c r="A82" s="118" t="s">
        <v>101</v>
      </c>
      <c r="B82" s="119" t="s">
        <v>75</v>
      </c>
      <c r="C82" s="120" t="s">
        <v>75</v>
      </c>
      <c r="D82" s="120"/>
      <c r="E82" s="118">
        <v>440</v>
      </c>
      <c r="F82" s="24">
        <v>700</v>
      </c>
      <c r="G82" s="25">
        <v>0</v>
      </c>
      <c r="H82" s="25">
        <v>0</v>
      </c>
      <c r="I82" s="25">
        <v>0</v>
      </c>
      <c r="J82" s="25">
        <v>0</v>
      </c>
      <c r="K82" s="25">
        <v>1</v>
      </c>
      <c r="L82" s="25">
        <v>1</v>
      </c>
      <c r="M82" s="25">
        <v>1</v>
      </c>
      <c r="N82" s="25">
        <v>1</v>
      </c>
      <c r="O82" s="25">
        <v>1</v>
      </c>
      <c r="P82" s="25">
        <v>1</v>
      </c>
      <c r="Q82" s="25">
        <v>1</v>
      </c>
      <c r="R82" s="25">
        <v>1</v>
      </c>
      <c r="S82" s="25">
        <v>1</v>
      </c>
      <c r="T82" s="25">
        <v>1</v>
      </c>
      <c r="U82" s="25">
        <v>1</v>
      </c>
      <c r="V82" s="25">
        <v>1</v>
      </c>
      <c r="W82" s="25">
        <v>1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5">
        <v>0</v>
      </c>
      <c r="AT82" s="25">
        <v>0</v>
      </c>
      <c r="AU82" s="25">
        <v>0</v>
      </c>
      <c r="AV82" s="25">
        <v>1</v>
      </c>
      <c r="AW82" s="118" t="s">
        <v>64</v>
      </c>
    </row>
    <row r="83" spans="1:49" x14ac:dyDescent="0.2">
      <c r="A83" s="124" t="s">
        <v>409</v>
      </c>
      <c r="B83" s="122">
        <v>3.1</v>
      </c>
      <c r="C83" s="123">
        <v>27.7</v>
      </c>
      <c r="D83" s="159" t="s">
        <v>483</v>
      </c>
      <c r="E83" s="124">
        <v>300</v>
      </c>
      <c r="F83" s="3">
        <v>1600</v>
      </c>
      <c r="G83" s="4">
        <v>1</v>
      </c>
      <c r="H83" s="4">
        <v>1</v>
      </c>
      <c r="I83" s="4">
        <v>1</v>
      </c>
      <c r="J83" s="4">
        <v>1</v>
      </c>
      <c r="K83" s="4">
        <v>1</v>
      </c>
      <c r="L83" s="4">
        <v>1</v>
      </c>
      <c r="M83" s="4">
        <v>1</v>
      </c>
      <c r="N83" s="4">
        <v>1</v>
      </c>
      <c r="O83" s="4">
        <v>1</v>
      </c>
      <c r="P83" s="4">
        <v>1</v>
      </c>
      <c r="Q83" s="4">
        <v>1</v>
      </c>
      <c r="R83" s="4">
        <v>1</v>
      </c>
      <c r="S83" s="4">
        <v>1</v>
      </c>
      <c r="T83" s="4">
        <v>1</v>
      </c>
      <c r="U83" s="4">
        <v>1</v>
      </c>
      <c r="V83" s="4">
        <v>1</v>
      </c>
      <c r="W83" s="4">
        <v>1</v>
      </c>
      <c r="X83" s="4">
        <v>1</v>
      </c>
      <c r="Y83" s="4">
        <v>1</v>
      </c>
      <c r="Z83" s="4">
        <v>1</v>
      </c>
      <c r="AA83" s="4">
        <v>1</v>
      </c>
      <c r="AB83" s="4">
        <v>1</v>
      </c>
      <c r="AC83" s="4">
        <v>1</v>
      </c>
      <c r="AD83" s="4">
        <v>1</v>
      </c>
      <c r="AE83" s="4">
        <v>1</v>
      </c>
      <c r="AF83" s="4">
        <v>1</v>
      </c>
      <c r="AG83" s="4">
        <v>1</v>
      </c>
      <c r="AH83" s="4">
        <v>1</v>
      </c>
      <c r="AI83" s="4">
        <v>1</v>
      </c>
      <c r="AJ83" s="4">
        <v>1</v>
      </c>
      <c r="AK83" s="4">
        <v>1</v>
      </c>
      <c r="AL83" s="4">
        <v>1</v>
      </c>
      <c r="AM83" s="4">
        <v>1</v>
      </c>
      <c r="AN83" s="4">
        <v>1</v>
      </c>
      <c r="AO83" s="4">
        <v>1</v>
      </c>
      <c r="AP83" s="4">
        <v>1</v>
      </c>
      <c r="AQ83" s="4">
        <v>1</v>
      </c>
      <c r="AR83" s="4">
        <v>1</v>
      </c>
      <c r="AS83" s="4">
        <v>1</v>
      </c>
      <c r="AT83" s="4">
        <v>1</v>
      </c>
      <c r="AU83" s="4">
        <v>0</v>
      </c>
      <c r="AV83" s="4">
        <v>1</v>
      </c>
      <c r="AW83" s="124"/>
    </row>
    <row r="84" spans="1:49" x14ac:dyDescent="0.2">
      <c r="A84" s="124" t="s">
        <v>410</v>
      </c>
      <c r="B84" s="122">
        <v>9.1</v>
      </c>
      <c r="C84" s="123">
        <v>27.5</v>
      </c>
      <c r="D84" s="159" t="s">
        <v>483</v>
      </c>
      <c r="E84" s="124">
        <v>350</v>
      </c>
      <c r="F84" s="3">
        <v>1170</v>
      </c>
      <c r="G84" s="4">
        <v>0</v>
      </c>
      <c r="H84" s="4">
        <v>1</v>
      </c>
      <c r="I84" s="4">
        <v>1</v>
      </c>
      <c r="J84" s="4">
        <v>1</v>
      </c>
      <c r="K84" s="4">
        <v>1</v>
      </c>
      <c r="L84" s="4">
        <v>1</v>
      </c>
      <c r="M84" s="4">
        <v>1</v>
      </c>
      <c r="N84" s="4">
        <v>1</v>
      </c>
      <c r="O84" s="4">
        <v>1</v>
      </c>
      <c r="P84" s="4">
        <v>1</v>
      </c>
      <c r="Q84" s="4">
        <v>1</v>
      </c>
      <c r="R84" s="4">
        <v>1</v>
      </c>
      <c r="S84" s="4">
        <v>1</v>
      </c>
      <c r="T84" s="4">
        <v>1</v>
      </c>
      <c r="U84" s="4">
        <v>1</v>
      </c>
      <c r="V84" s="4">
        <v>1</v>
      </c>
      <c r="W84" s="4">
        <v>1</v>
      </c>
      <c r="X84" s="4">
        <v>1</v>
      </c>
      <c r="Y84" s="4">
        <v>1</v>
      </c>
      <c r="Z84" s="4">
        <v>1</v>
      </c>
      <c r="AA84" s="4">
        <v>1</v>
      </c>
      <c r="AB84" s="4">
        <v>1</v>
      </c>
      <c r="AC84" s="4">
        <v>1</v>
      </c>
      <c r="AD84" s="4">
        <v>1</v>
      </c>
      <c r="AE84" s="4">
        <v>1</v>
      </c>
      <c r="AF84" s="4">
        <v>1</v>
      </c>
      <c r="AG84" s="4">
        <v>1</v>
      </c>
      <c r="AH84" s="4">
        <v>1</v>
      </c>
      <c r="AI84" s="4">
        <v>1</v>
      </c>
      <c r="AJ84" s="4">
        <v>1</v>
      </c>
      <c r="AK84" s="4">
        <v>1</v>
      </c>
      <c r="AL84" s="4">
        <v>0</v>
      </c>
      <c r="AM84" s="4">
        <v>0</v>
      </c>
      <c r="AN84" s="4">
        <v>0</v>
      </c>
      <c r="AO84" s="4">
        <v>0</v>
      </c>
      <c r="AP84" s="4">
        <v>0</v>
      </c>
      <c r="AQ84" s="4">
        <v>0</v>
      </c>
      <c r="AR84" s="4">
        <v>0</v>
      </c>
      <c r="AS84" s="4">
        <v>0</v>
      </c>
      <c r="AT84" s="4">
        <v>0</v>
      </c>
      <c r="AU84" s="4">
        <v>0</v>
      </c>
      <c r="AV84" s="4">
        <v>1</v>
      </c>
      <c r="AW84" s="124"/>
    </row>
    <row r="85" spans="1:49" x14ac:dyDescent="0.2">
      <c r="A85" s="118" t="s">
        <v>25</v>
      </c>
      <c r="B85" s="119" t="s">
        <v>75</v>
      </c>
      <c r="C85" s="121" t="s">
        <v>75</v>
      </c>
      <c r="D85" s="121"/>
      <c r="E85" s="118">
        <v>400</v>
      </c>
      <c r="F85" s="24">
        <v>700</v>
      </c>
      <c r="G85" s="25">
        <v>0</v>
      </c>
      <c r="H85" s="25">
        <v>0</v>
      </c>
      <c r="I85" s="25">
        <v>0</v>
      </c>
      <c r="J85" s="25">
        <v>1</v>
      </c>
      <c r="K85" s="25">
        <v>1</v>
      </c>
      <c r="L85" s="25">
        <v>1</v>
      </c>
      <c r="M85" s="25">
        <v>1</v>
      </c>
      <c r="N85" s="25">
        <v>1</v>
      </c>
      <c r="O85" s="25">
        <v>1</v>
      </c>
      <c r="P85" s="25">
        <v>1</v>
      </c>
      <c r="Q85" s="25">
        <v>1</v>
      </c>
      <c r="R85" s="25">
        <v>1</v>
      </c>
      <c r="S85" s="25">
        <v>1</v>
      </c>
      <c r="T85" s="25">
        <v>1</v>
      </c>
      <c r="U85" s="25">
        <v>1</v>
      </c>
      <c r="V85" s="25">
        <v>1</v>
      </c>
      <c r="W85" s="25">
        <v>1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5">
        <v>0</v>
      </c>
      <c r="AT85" s="25">
        <v>0</v>
      </c>
      <c r="AU85" s="25">
        <v>0</v>
      </c>
      <c r="AV85" s="25">
        <v>1</v>
      </c>
      <c r="AW85" s="118" t="s">
        <v>26</v>
      </c>
    </row>
    <row r="86" spans="1:49" x14ac:dyDescent="0.2">
      <c r="A86" s="185" t="s">
        <v>411</v>
      </c>
      <c r="B86" s="186">
        <v>14</v>
      </c>
      <c r="C86" s="123">
        <v>27.1</v>
      </c>
      <c r="D86" s="187">
        <v>8.6999999999999993</v>
      </c>
      <c r="E86" s="124">
        <v>450</v>
      </c>
      <c r="F86" s="3">
        <v>1000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1</v>
      </c>
      <c r="M86" s="4">
        <v>1</v>
      </c>
      <c r="N86" s="4">
        <v>1</v>
      </c>
      <c r="O86" s="4">
        <v>1</v>
      </c>
      <c r="P86" s="4">
        <v>1</v>
      </c>
      <c r="Q86" s="4">
        <v>1</v>
      </c>
      <c r="R86" s="4">
        <v>1</v>
      </c>
      <c r="S86" s="4">
        <v>1</v>
      </c>
      <c r="T86" s="4">
        <v>1</v>
      </c>
      <c r="U86" s="4">
        <v>1</v>
      </c>
      <c r="V86" s="4">
        <v>1</v>
      </c>
      <c r="W86" s="4">
        <v>1</v>
      </c>
      <c r="X86" s="4">
        <v>1</v>
      </c>
      <c r="Y86" s="4">
        <v>1</v>
      </c>
      <c r="Z86" s="4">
        <v>1</v>
      </c>
      <c r="AA86" s="4">
        <v>1</v>
      </c>
      <c r="AB86" s="4">
        <v>1</v>
      </c>
      <c r="AC86" s="4">
        <v>1</v>
      </c>
      <c r="AD86" s="4">
        <v>1</v>
      </c>
      <c r="AE86" s="4">
        <v>1</v>
      </c>
      <c r="AF86" s="4">
        <v>1</v>
      </c>
      <c r="AG86" s="4">
        <v>1</v>
      </c>
      <c r="AH86" s="4">
        <v>1</v>
      </c>
      <c r="AI86" s="4">
        <v>1</v>
      </c>
      <c r="AJ86" s="4">
        <v>0</v>
      </c>
      <c r="AK86" s="4">
        <v>0</v>
      </c>
      <c r="AL86" s="4">
        <v>0</v>
      </c>
      <c r="AM86" s="4">
        <v>0</v>
      </c>
      <c r="AN86" s="4">
        <v>0</v>
      </c>
      <c r="AO86" s="4">
        <v>0</v>
      </c>
      <c r="AP86" s="4">
        <v>0</v>
      </c>
      <c r="AQ86" s="4">
        <v>0</v>
      </c>
      <c r="AR86" s="4">
        <v>0</v>
      </c>
      <c r="AS86" s="4">
        <v>0</v>
      </c>
      <c r="AT86" s="4">
        <v>0</v>
      </c>
      <c r="AU86" s="4">
        <v>0</v>
      </c>
      <c r="AV86" s="4">
        <v>1</v>
      </c>
      <c r="AW86" s="124" t="s">
        <v>412</v>
      </c>
    </row>
    <row r="87" spans="1:49" x14ac:dyDescent="0.2">
      <c r="A87" s="124" t="s">
        <v>413</v>
      </c>
      <c r="B87" s="122">
        <v>-15.6</v>
      </c>
      <c r="C87" s="123">
        <v>24.9</v>
      </c>
      <c r="D87" s="159" t="s">
        <v>483</v>
      </c>
      <c r="E87" s="124">
        <v>770</v>
      </c>
      <c r="F87" s="3">
        <v>770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</v>
      </c>
      <c r="Y87" s="4">
        <v>0</v>
      </c>
      <c r="Z87" s="4">
        <v>0</v>
      </c>
      <c r="AA87" s="4">
        <v>0</v>
      </c>
      <c r="AB87" s="4">
        <v>1</v>
      </c>
      <c r="AC87" s="4">
        <v>0</v>
      </c>
      <c r="AD87" s="4">
        <v>0</v>
      </c>
      <c r="AE87" s="4">
        <v>0</v>
      </c>
      <c r="AF87" s="4">
        <v>0</v>
      </c>
      <c r="AG87" s="4">
        <v>0</v>
      </c>
      <c r="AH87" s="4">
        <v>0</v>
      </c>
      <c r="AI87" s="4">
        <v>0</v>
      </c>
      <c r="AJ87" s="4">
        <v>0</v>
      </c>
      <c r="AK87" s="4">
        <v>0</v>
      </c>
      <c r="AL87" s="4">
        <v>0</v>
      </c>
      <c r="AM87" s="4">
        <v>0</v>
      </c>
      <c r="AN87" s="4">
        <v>0</v>
      </c>
      <c r="AO87" s="4">
        <v>0</v>
      </c>
      <c r="AP87" s="4">
        <v>0</v>
      </c>
      <c r="AQ87" s="4">
        <v>0</v>
      </c>
      <c r="AR87" s="4">
        <v>0</v>
      </c>
      <c r="AS87" s="4">
        <v>0</v>
      </c>
      <c r="AT87" s="4">
        <v>0</v>
      </c>
      <c r="AU87" s="4">
        <v>0</v>
      </c>
      <c r="AV87" s="4">
        <v>1</v>
      </c>
      <c r="AW87" s="124"/>
    </row>
    <row r="88" spans="1:49" x14ac:dyDescent="0.2">
      <c r="A88" s="124" t="s">
        <v>210</v>
      </c>
      <c r="B88" s="122">
        <v>13.5</v>
      </c>
      <c r="C88" s="123">
        <v>27.7</v>
      </c>
      <c r="D88" s="159" t="s">
        <v>483</v>
      </c>
      <c r="E88" s="124">
        <v>470</v>
      </c>
      <c r="F88" s="3">
        <v>1000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1</v>
      </c>
      <c r="N88" s="4">
        <v>1</v>
      </c>
      <c r="O88" s="4">
        <v>1</v>
      </c>
      <c r="P88" s="4">
        <v>1</v>
      </c>
      <c r="Q88" s="4">
        <v>1</v>
      </c>
      <c r="R88" s="4">
        <v>1</v>
      </c>
      <c r="S88" s="4">
        <v>1</v>
      </c>
      <c r="T88" s="4">
        <v>1</v>
      </c>
      <c r="U88" s="4">
        <v>1</v>
      </c>
      <c r="V88" s="4">
        <v>1</v>
      </c>
      <c r="W88" s="4">
        <v>1</v>
      </c>
      <c r="X88" s="4">
        <v>1</v>
      </c>
      <c r="Y88" s="4">
        <v>1</v>
      </c>
      <c r="Z88" s="4">
        <v>1</v>
      </c>
      <c r="AA88" s="4">
        <v>1</v>
      </c>
      <c r="AB88" s="4">
        <v>1</v>
      </c>
      <c r="AC88" s="4">
        <v>1</v>
      </c>
      <c r="AD88" s="4">
        <v>1</v>
      </c>
      <c r="AE88" s="4">
        <v>1</v>
      </c>
      <c r="AF88" s="4">
        <v>1</v>
      </c>
      <c r="AG88" s="4">
        <v>1</v>
      </c>
      <c r="AH88" s="4">
        <v>1</v>
      </c>
      <c r="AI88" s="4">
        <v>1</v>
      </c>
      <c r="AJ88" s="4">
        <v>0</v>
      </c>
      <c r="AK88" s="4">
        <v>0</v>
      </c>
      <c r="AL88" s="4">
        <v>0</v>
      </c>
      <c r="AM88" s="4">
        <v>0</v>
      </c>
      <c r="AN88" s="4">
        <v>0</v>
      </c>
      <c r="AO88" s="4">
        <v>0</v>
      </c>
      <c r="AP88" s="4">
        <v>0</v>
      </c>
      <c r="AQ88" s="4">
        <v>0</v>
      </c>
      <c r="AR88" s="4">
        <v>0</v>
      </c>
      <c r="AS88" s="4">
        <v>0</v>
      </c>
      <c r="AT88" s="4">
        <v>0</v>
      </c>
      <c r="AU88" s="4">
        <v>0</v>
      </c>
      <c r="AV88" s="4">
        <v>1</v>
      </c>
      <c r="AW88" s="124"/>
    </row>
    <row r="89" spans="1:49" x14ac:dyDescent="0.2">
      <c r="A89" s="118" t="s">
        <v>346</v>
      </c>
      <c r="B89" s="119" t="s">
        <v>75</v>
      </c>
      <c r="C89" s="120" t="s">
        <v>75</v>
      </c>
      <c r="D89" s="120"/>
      <c r="E89" s="118">
        <v>770</v>
      </c>
      <c r="F89" s="24">
        <v>770</v>
      </c>
      <c r="G89" s="25">
        <v>0</v>
      </c>
      <c r="H89" s="25">
        <v>0</v>
      </c>
      <c r="I89" s="25">
        <v>0</v>
      </c>
      <c r="J89" s="25"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5">
        <v>0</v>
      </c>
      <c r="U89" s="25">
        <v>0</v>
      </c>
      <c r="V89" s="25">
        <v>0</v>
      </c>
      <c r="W89" s="25">
        <v>0</v>
      </c>
      <c r="X89" s="25">
        <v>0</v>
      </c>
      <c r="Y89" s="25">
        <v>0</v>
      </c>
      <c r="Z89" s="25">
        <v>0</v>
      </c>
      <c r="AA89" s="25">
        <v>0</v>
      </c>
      <c r="AB89" s="25">
        <v>1</v>
      </c>
      <c r="AC89" s="25">
        <v>0</v>
      </c>
      <c r="AD89" s="25">
        <v>0</v>
      </c>
      <c r="AE89" s="25">
        <v>0</v>
      </c>
      <c r="AF89" s="25">
        <v>0</v>
      </c>
      <c r="AG89" s="25">
        <v>0</v>
      </c>
      <c r="AH89" s="25">
        <v>0</v>
      </c>
      <c r="AI89" s="25">
        <v>0</v>
      </c>
      <c r="AJ89" s="25">
        <v>0</v>
      </c>
      <c r="AK89" s="25">
        <v>0</v>
      </c>
      <c r="AL89" s="25">
        <v>0</v>
      </c>
      <c r="AM89" s="25">
        <v>0</v>
      </c>
      <c r="AN89" s="25">
        <v>0</v>
      </c>
      <c r="AO89" s="25">
        <v>0</v>
      </c>
      <c r="AP89" s="25">
        <v>0</v>
      </c>
      <c r="AQ89" s="25">
        <v>0</v>
      </c>
      <c r="AR89" s="25">
        <v>0</v>
      </c>
      <c r="AS89" s="25">
        <v>0</v>
      </c>
      <c r="AT89" s="25">
        <v>0</v>
      </c>
      <c r="AU89" s="25">
        <v>0</v>
      </c>
      <c r="AV89" s="25">
        <v>1</v>
      </c>
      <c r="AW89" s="118" t="s">
        <v>108</v>
      </c>
    </row>
    <row r="90" spans="1:49" x14ac:dyDescent="0.2">
      <c r="A90" s="124" t="s">
        <v>414</v>
      </c>
      <c r="B90" s="122">
        <v>4.4000000000000004</v>
      </c>
      <c r="C90" s="123">
        <v>27.7</v>
      </c>
      <c r="D90" s="159" t="s">
        <v>483</v>
      </c>
      <c r="E90" s="124">
        <v>400</v>
      </c>
      <c r="F90" s="3">
        <v>900</v>
      </c>
      <c r="G90" s="4">
        <v>0</v>
      </c>
      <c r="H90" s="4">
        <v>0</v>
      </c>
      <c r="I90" s="4">
        <v>0</v>
      </c>
      <c r="J90" s="4">
        <v>1</v>
      </c>
      <c r="K90" s="4">
        <v>1</v>
      </c>
      <c r="L90" s="4">
        <v>1</v>
      </c>
      <c r="M90" s="4">
        <v>1</v>
      </c>
      <c r="N90" s="4">
        <v>1</v>
      </c>
      <c r="O90" s="4">
        <v>1</v>
      </c>
      <c r="P90" s="4">
        <v>1</v>
      </c>
      <c r="Q90" s="4">
        <v>1</v>
      </c>
      <c r="R90" s="4">
        <v>1</v>
      </c>
      <c r="S90" s="4">
        <v>1</v>
      </c>
      <c r="T90" s="4">
        <v>1</v>
      </c>
      <c r="U90" s="4">
        <v>1</v>
      </c>
      <c r="V90" s="4">
        <v>1</v>
      </c>
      <c r="W90" s="4">
        <v>1</v>
      </c>
      <c r="X90" s="4">
        <v>1</v>
      </c>
      <c r="Y90" s="4">
        <v>1</v>
      </c>
      <c r="Z90" s="4">
        <v>1</v>
      </c>
      <c r="AA90" s="4">
        <v>1</v>
      </c>
      <c r="AB90" s="4">
        <v>1</v>
      </c>
      <c r="AC90" s="4">
        <v>1</v>
      </c>
      <c r="AD90" s="4">
        <v>1</v>
      </c>
      <c r="AE90" s="4">
        <v>1</v>
      </c>
      <c r="AF90" s="4">
        <v>0</v>
      </c>
      <c r="AG90" s="4">
        <v>0</v>
      </c>
      <c r="AH90" s="4">
        <v>0</v>
      </c>
      <c r="AI90" s="4">
        <v>0</v>
      </c>
      <c r="AJ90" s="4">
        <v>0</v>
      </c>
      <c r="AK90" s="4">
        <v>0</v>
      </c>
      <c r="AL90" s="4">
        <v>0</v>
      </c>
      <c r="AM90" s="4">
        <v>0</v>
      </c>
      <c r="AN90" s="4">
        <v>0</v>
      </c>
      <c r="AO90" s="4">
        <v>0</v>
      </c>
      <c r="AP90" s="4">
        <v>0</v>
      </c>
      <c r="AQ90" s="4">
        <v>0</v>
      </c>
      <c r="AR90" s="4">
        <v>0</v>
      </c>
      <c r="AS90" s="4">
        <v>0</v>
      </c>
      <c r="AT90" s="4">
        <v>0</v>
      </c>
      <c r="AU90" s="4">
        <v>0</v>
      </c>
      <c r="AV90" s="4">
        <v>1</v>
      </c>
      <c r="AW90" s="124"/>
    </row>
    <row r="91" spans="1:49" x14ac:dyDescent="0.2">
      <c r="A91" s="185" t="s">
        <v>415</v>
      </c>
      <c r="B91" s="186">
        <v>9.3000000000000007</v>
      </c>
      <c r="C91" s="123">
        <v>27.7</v>
      </c>
      <c r="D91" s="187">
        <v>7.7</v>
      </c>
      <c r="E91" s="124">
        <v>370</v>
      </c>
      <c r="F91" s="3">
        <v>1000</v>
      </c>
      <c r="G91" s="4">
        <v>0</v>
      </c>
      <c r="H91" s="4">
        <v>0</v>
      </c>
      <c r="I91" s="4">
        <v>1</v>
      </c>
      <c r="J91" s="4">
        <v>1</v>
      </c>
      <c r="K91" s="4">
        <v>1</v>
      </c>
      <c r="L91" s="4">
        <v>1</v>
      </c>
      <c r="M91" s="4">
        <v>1</v>
      </c>
      <c r="N91" s="4">
        <v>1</v>
      </c>
      <c r="O91" s="4">
        <v>1</v>
      </c>
      <c r="P91" s="4">
        <v>1</v>
      </c>
      <c r="Q91" s="4">
        <v>1</v>
      </c>
      <c r="R91" s="4">
        <v>1</v>
      </c>
      <c r="S91" s="4">
        <v>1</v>
      </c>
      <c r="T91" s="4">
        <v>1</v>
      </c>
      <c r="U91" s="4">
        <v>1</v>
      </c>
      <c r="V91" s="4">
        <v>1</v>
      </c>
      <c r="W91" s="4">
        <v>1</v>
      </c>
      <c r="X91" s="4">
        <v>1</v>
      </c>
      <c r="Y91" s="4">
        <v>1</v>
      </c>
      <c r="Z91" s="4">
        <v>1</v>
      </c>
      <c r="AA91" s="4">
        <v>1</v>
      </c>
      <c r="AB91" s="4">
        <v>1</v>
      </c>
      <c r="AC91" s="4">
        <v>1</v>
      </c>
      <c r="AD91" s="4">
        <v>1</v>
      </c>
      <c r="AE91" s="4">
        <v>1</v>
      </c>
      <c r="AF91" s="4">
        <v>1</v>
      </c>
      <c r="AG91" s="4">
        <v>1</v>
      </c>
      <c r="AH91" s="4">
        <v>1</v>
      </c>
      <c r="AI91" s="4">
        <v>1</v>
      </c>
      <c r="AJ91" s="4">
        <v>0</v>
      </c>
      <c r="AK91" s="4">
        <v>0</v>
      </c>
      <c r="AL91" s="4">
        <v>0</v>
      </c>
      <c r="AM91" s="4">
        <v>0</v>
      </c>
      <c r="AN91" s="4">
        <v>0</v>
      </c>
      <c r="AO91" s="4">
        <v>0</v>
      </c>
      <c r="AP91" s="4">
        <v>0</v>
      </c>
      <c r="AQ91" s="4">
        <v>0</v>
      </c>
      <c r="AR91" s="4">
        <v>0</v>
      </c>
      <c r="AS91" s="4">
        <v>0</v>
      </c>
      <c r="AT91" s="4">
        <v>0</v>
      </c>
      <c r="AU91" s="4">
        <v>0</v>
      </c>
      <c r="AV91" s="4">
        <v>1</v>
      </c>
      <c r="AW91" s="124"/>
    </row>
    <row r="92" spans="1:49" x14ac:dyDescent="0.2">
      <c r="A92" s="124" t="s">
        <v>214</v>
      </c>
      <c r="B92" s="122">
        <v>11.5</v>
      </c>
      <c r="C92" s="126">
        <v>24.6</v>
      </c>
      <c r="D92" s="162" t="s">
        <v>483</v>
      </c>
      <c r="E92" s="124">
        <v>720</v>
      </c>
      <c r="F92" s="3">
        <v>1300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4">
        <v>0</v>
      </c>
      <c r="V92" s="4">
        <v>0</v>
      </c>
      <c r="W92" s="4">
        <v>0</v>
      </c>
      <c r="X92" s="4">
        <v>0</v>
      </c>
      <c r="Y92" s="4">
        <v>1</v>
      </c>
      <c r="Z92" s="4">
        <v>1</v>
      </c>
      <c r="AA92" s="4">
        <v>1</v>
      </c>
      <c r="AB92" s="4">
        <v>1</v>
      </c>
      <c r="AC92" s="4">
        <v>1</v>
      </c>
      <c r="AD92" s="4">
        <v>1</v>
      </c>
      <c r="AE92" s="4">
        <v>1</v>
      </c>
      <c r="AF92" s="4">
        <v>1</v>
      </c>
      <c r="AG92" s="4">
        <v>1</v>
      </c>
      <c r="AH92" s="4">
        <v>1</v>
      </c>
      <c r="AI92" s="4">
        <v>1</v>
      </c>
      <c r="AJ92" s="4">
        <v>1</v>
      </c>
      <c r="AK92" s="4">
        <v>1</v>
      </c>
      <c r="AL92" s="4">
        <v>1</v>
      </c>
      <c r="AM92" s="4">
        <v>1</v>
      </c>
      <c r="AN92" s="4">
        <v>1</v>
      </c>
      <c r="AO92" s="4">
        <v>0</v>
      </c>
      <c r="AP92" s="4">
        <v>0</v>
      </c>
      <c r="AQ92" s="4">
        <v>0</v>
      </c>
      <c r="AR92" s="4">
        <v>0</v>
      </c>
      <c r="AS92" s="4">
        <v>0</v>
      </c>
      <c r="AT92" s="4">
        <v>0</v>
      </c>
      <c r="AU92" s="4">
        <v>0</v>
      </c>
      <c r="AV92" s="4">
        <v>1</v>
      </c>
      <c r="AW92" s="124"/>
    </row>
    <row r="93" spans="1:49" x14ac:dyDescent="0.2">
      <c r="A93" s="185" t="s">
        <v>416</v>
      </c>
      <c r="B93" s="186">
        <v>12.6</v>
      </c>
      <c r="C93" s="123">
        <v>27.1</v>
      </c>
      <c r="D93" s="187">
        <v>12.6</v>
      </c>
      <c r="E93" s="124">
        <v>470</v>
      </c>
      <c r="F93" s="3">
        <v>1600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1</v>
      </c>
      <c r="N93" s="4">
        <v>1</v>
      </c>
      <c r="O93" s="4">
        <v>1</v>
      </c>
      <c r="P93" s="4">
        <v>1</v>
      </c>
      <c r="Q93" s="4">
        <v>1</v>
      </c>
      <c r="R93" s="4">
        <v>1</v>
      </c>
      <c r="S93" s="4">
        <v>1</v>
      </c>
      <c r="T93" s="4">
        <v>1</v>
      </c>
      <c r="U93" s="4">
        <v>1</v>
      </c>
      <c r="V93" s="4">
        <v>1</v>
      </c>
      <c r="W93" s="4">
        <v>1</v>
      </c>
      <c r="X93" s="4">
        <v>1</v>
      </c>
      <c r="Y93" s="4">
        <v>1</v>
      </c>
      <c r="Z93" s="4">
        <v>1</v>
      </c>
      <c r="AA93" s="4">
        <v>1</v>
      </c>
      <c r="AB93" s="4">
        <v>1</v>
      </c>
      <c r="AC93" s="4">
        <v>1</v>
      </c>
      <c r="AD93" s="4">
        <v>1</v>
      </c>
      <c r="AE93" s="4">
        <v>1</v>
      </c>
      <c r="AF93" s="4">
        <v>1</v>
      </c>
      <c r="AG93" s="4">
        <v>1</v>
      </c>
      <c r="AH93" s="4">
        <v>1</v>
      </c>
      <c r="AI93" s="4">
        <v>1</v>
      </c>
      <c r="AJ93" s="4">
        <v>1</v>
      </c>
      <c r="AK93" s="4">
        <v>1</v>
      </c>
      <c r="AL93" s="4">
        <v>1</v>
      </c>
      <c r="AM93" s="4">
        <v>1</v>
      </c>
      <c r="AN93" s="4">
        <v>1</v>
      </c>
      <c r="AO93" s="4">
        <v>1</v>
      </c>
      <c r="AP93" s="4">
        <v>1</v>
      </c>
      <c r="AQ93" s="4">
        <v>1</v>
      </c>
      <c r="AR93" s="4">
        <v>1</v>
      </c>
      <c r="AS93" s="4">
        <v>1</v>
      </c>
      <c r="AT93" s="4">
        <v>1</v>
      </c>
      <c r="AU93" s="4">
        <v>0</v>
      </c>
      <c r="AV93" s="4">
        <v>1</v>
      </c>
      <c r="AW93" s="124"/>
    </row>
    <row r="94" spans="1:49" x14ac:dyDescent="0.2">
      <c r="A94" s="185" t="s">
        <v>417</v>
      </c>
      <c r="B94" s="190">
        <v>13.6</v>
      </c>
      <c r="C94" s="123">
        <v>27.7</v>
      </c>
      <c r="D94" s="187">
        <v>6.2</v>
      </c>
      <c r="E94" s="124">
        <v>350</v>
      </c>
      <c r="F94" s="3">
        <v>1400</v>
      </c>
      <c r="G94" s="4">
        <v>0</v>
      </c>
      <c r="H94" s="4">
        <v>1</v>
      </c>
      <c r="I94" s="4">
        <v>1</v>
      </c>
      <c r="J94" s="4">
        <v>1</v>
      </c>
      <c r="K94" s="4">
        <v>1</v>
      </c>
      <c r="L94" s="4">
        <v>1</v>
      </c>
      <c r="M94" s="4">
        <v>1</v>
      </c>
      <c r="N94" s="4">
        <v>1</v>
      </c>
      <c r="O94" s="4">
        <v>1</v>
      </c>
      <c r="P94" s="4">
        <v>1</v>
      </c>
      <c r="Q94" s="4">
        <v>1</v>
      </c>
      <c r="R94" s="4">
        <v>1</v>
      </c>
      <c r="S94" s="4">
        <v>1</v>
      </c>
      <c r="T94" s="4">
        <v>1</v>
      </c>
      <c r="U94" s="4">
        <v>1</v>
      </c>
      <c r="V94" s="4">
        <v>1</v>
      </c>
      <c r="W94" s="4">
        <v>1</v>
      </c>
      <c r="X94" s="4">
        <v>1</v>
      </c>
      <c r="Y94" s="4">
        <v>1</v>
      </c>
      <c r="Z94" s="4">
        <v>1</v>
      </c>
      <c r="AA94" s="4">
        <v>1</v>
      </c>
      <c r="AB94" s="4">
        <v>1</v>
      </c>
      <c r="AC94" s="4">
        <v>1</v>
      </c>
      <c r="AD94" s="4">
        <v>1</v>
      </c>
      <c r="AE94" s="4">
        <v>1</v>
      </c>
      <c r="AF94" s="4">
        <v>1</v>
      </c>
      <c r="AG94" s="4">
        <v>1</v>
      </c>
      <c r="AH94" s="4">
        <v>1</v>
      </c>
      <c r="AI94" s="4">
        <v>1</v>
      </c>
      <c r="AJ94" s="4">
        <v>1</v>
      </c>
      <c r="AK94" s="4">
        <v>1</v>
      </c>
      <c r="AL94" s="4">
        <v>1</v>
      </c>
      <c r="AM94" s="4">
        <v>1</v>
      </c>
      <c r="AN94" s="4">
        <v>1</v>
      </c>
      <c r="AO94" s="4">
        <v>1</v>
      </c>
      <c r="AP94" s="72">
        <v>1</v>
      </c>
      <c r="AQ94" s="4">
        <v>0</v>
      </c>
      <c r="AR94" s="4">
        <v>0</v>
      </c>
      <c r="AS94" s="4">
        <v>0</v>
      </c>
      <c r="AT94" s="4">
        <v>0</v>
      </c>
      <c r="AU94" s="4">
        <v>0</v>
      </c>
      <c r="AV94" s="4">
        <v>1</v>
      </c>
      <c r="AW94" s="124"/>
    </row>
    <row r="95" spans="1:49" x14ac:dyDescent="0.2">
      <c r="A95" s="118" t="s">
        <v>358</v>
      </c>
      <c r="B95" s="119" t="s">
        <v>75</v>
      </c>
      <c r="C95" s="120" t="s">
        <v>75</v>
      </c>
      <c r="D95" s="120"/>
      <c r="E95" s="118">
        <v>670</v>
      </c>
      <c r="F95" s="24">
        <v>1550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>
        <v>0</v>
      </c>
      <c r="T95" s="25">
        <v>0</v>
      </c>
      <c r="U95" s="25">
        <v>0</v>
      </c>
      <c r="V95" s="25">
        <v>1</v>
      </c>
      <c r="W95" s="25">
        <v>1</v>
      </c>
      <c r="X95" s="25">
        <v>1</v>
      </c>
      <c r="Y95" s="25">
        <v>1</v>
      </c>
      <c r="Z95" s="25">
        <v>1</v>
      </c>
      <c r="AA95" s="25">
        <v>1</v>
      </c>
      <c r="AB95" s="25">
        <v>1</v>
      </c>
      <c r="AC95" s="25">
        <v>1</v>
      </c>
      <c r="AD95" s="25">
        <v>1</v>
      </c>
      <c r="AE95" s="25">
        <v>1</v>
      </c>
      <c r="AF95" s="25">
        <v>1</v>
      </c>
      <c r="AG95" s="25">
        <v>1</v>
      </c>
      <c r="AH95" s="25">
        <v>1</v>
      </c>
      <c r="AI95" s="25">
        <v>1</v>
      </c>
      <c r="AJ95" s="25">
        <v>1</v>
      </c>
      <c r="AK95" s="25">
        <v>1</v>
      </c>
      <c r="AL95" s="25">
        <v>1</v>
      </c>
      <c r="AM95" s="25">
        <v>1</v>
      </c>
      <c r="AN95" s="25">
        <v>1</v>
      </c>
      <c r="AO95" s="25">
        <v>1</v>
      </c>
      <c r="AP95" s="25">
        <v>1</v>
      </c>
      <c r="AQ95" s="25">
        <v>1</v>
      </c>
      <c r="AR95" s="25">
        <v>1</v>
      </c>
      <c r="AS95" s="25">
        <v>1</v>
      </c>
      <c r="AT95" s="25">
        <v>0</v>
      </c>
      <c r="AU95" s="25">
        <v>0</v>
      </c>
      <c r="AV95" s="25">
        <v>1</v>
      </c>
      <c r="AW95" s="118" t="s">
        <v>41</v>
      </c>
    </row>
    <row r="96" spans="1:49" x14ac:dyDescent="0.2">
      <c r="A96" s="124" t="s">
        <v>218</v>
      </c>
      <c r="B96" s="122">
        <v>7.9</v>
      </c>
      <c r="C96" s="145">
        <v>18.3</v>
      </c>
      <c r="D96" s="165" t="s">
        <v>482</v>
      </c>
      <c r="E96" s="124">
        <v>600</v>
      </c>
      <c r="F96" s="3">
        <v>800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85">
        <v>1</v>
      </c>
      <c r="S96" s="4">
        <v>1</v>
      </c>
      <c r="T96" s="4">
        <v>1</v>
      </c>
      <c r="U96" s="4">
        <v>1</v>
      </c>
      <c r="V96" s="4">
        <v>1</v>
      </c>
      <c r="W96" s="4">
        <v>1</v>
      </c>
      <c r="X96" s="4">
        <v>1</v>
      </c>
      <c r="Y96" s="4">
        <v>1</v>
      </c>
      <c r="Z96" s="4">
        <v>1</v>
      </c>
      <c r="AA96" s="4">
        <v>1</v>
      </c>
      <c r="AB96" s="4">
        <v>1</v>
      </c>
      <c r="AC96" s="4">
        <v>1</v>
      </c>
      <c r="AD96" s="4">
        <v>0</v>
      </c>
      <c r="AE96" s="4">
        <v>0</v>
      </c>
      <c r="AF96" s="4">
        <v>0</v>
      </c>
      <c r="AG96" s="4">
        <v>0</v>
      </c>
      <c r="AH96" s="4">
        <v>0</v>
      </c>
      <c r="AI96" s="4">
        <v>0</v>
      </c>
      <c r="AJ96" s="4">
        <v>0</v>
      </c>
      <c r="AK96" s="4">
        <v>0</v>
      </c>
      <c r="AL96" s="4">
        <v>0</v>
      </c>
      <c r="AM96" s="4">
        <v>0</v>
      </c>
      <c r="AN96" s="4">
        <v>0</v>
      </c>
      <c r="AO96" s="4">
        <v>0</v>
      </c>
      <c r="AP96" s="4">
        <v>0</v>
      </c>
      <c r="AQ96" s="4">
        <v>0</v>
      </c>
      <c r="AR96" s="4">
        <v>0</v>
      </c>
      <c r="AS96" s="4">
        <v>0</v>
      </c>
      <c r="AT96" s="4">
        <v>0</v>
      </c>
      <c r="AU96" s="4">
        <v>0</v>
      </c>
      <c r="AV96" s="4">
        <v>1</v>
      </c>
      <c r="AW96" s="127" t="s">
        <v>418</v>
      </c>
    </row>
    <row r="97" spans="1:49" x14ac:dyDescent="0.2">
      <c r="A97" s="131" t="s">
        <v>109</v>
      </c>
      <c r="B97" s="132">
        <v>12.8</v>
      </c>
      <c r="C97" s="133">
        <v>26.9</v>
      </c>
      <c r="D97" s="160" t="s">
        <v>482</v>
      </c>
      <c r="E97" s="131">
        <v>650</v>
      </c>
      <c r="F97" s="32">
        <v>1620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</v>
      </c>
      <c r="T97" s="33">
        <v>0</v>
      </c>
      <c r="U97" s="33">
        <v>1</v>
      </c>
      <c r="V97" s="33">
        <v>1</v>
      </c>
      <c r="W97" s="33">
        <v>1</v>
      </c>
      <c r="X97" s="33">
        <v>1</v>
      </c>
      <c r="Y97" s="33">
        <v>1</v>
      </c>
      <c r="Z97" s="33">
        <v>1</v>
      </c>
      <c r="AA97" s="33">
        <v>1</v>
      </c>
      <c r="AB97" s="33">
        <v>1</v>
      </c>
      <c r="AC97" s="33">
        <v>1</v>
      </c>
      <c r="AD97" s="33">
        <v>1</v>
      </c>
      <c r="AE97" s="33">
        <v>1</v>
      </c>
      <c r="AF97" s="33">
        <v>1</v>
      </c>
      <c r="AG97" s="33">
        <v>1</v>
      </c>
      <c r="AH97" s="33">
        <v>1</v>
      </c>
      <c r="AI97" s="33">
        <v>1</v>
      </c>
      <c r="AJ97" s="33">
        <v>1</v>
      </c>
      <c r="AK97" s="33">
        <v>1</v>
      </c>
      <c r="AL97" s="33">
        <v>1</v>
      </c>
      <c r="AM97" s="33">
        <v>1</v>
      </c>
      <c r="AN97" s="33">
        <v>1</v>
      </c>
      <c r="AO97" s="33">
        <v>1</v>
      </c>
      <c r="AP97" s="33">
        <v>1</v>
      </c>
      <c r="AQ97" s="33">
        <v>1</v>
      </c>
      <c r="AR97" s="33">
        <v>1</v>
      </c>
      <c r="AS97" s="33">
        <v>1</v>
      </c>
      <c r="AT97" s="33">
        <v>1</v>
      </c>
      <c r="AU97" s="33">
        <v>1</v>
      </c>
      <c r="AV97" s="33">
        <v>1</v>
      </c>
      <c r="AW97" s="131" t="s">
        <v>110</v>
      </c>
    </row>
    <row r="98" spans="1:49" x14ac:dyDescent="0.2">
      <c r="A98" s="138" t="s">
        <v>27</v>
      </c>
      <c r="B98" s="136" t="s">
        <v>468</v>
      </c>
      <c r="C98" s="137" t="s">
        <v>468</v>
      </c>
      <c r="D98" s="164" t="s">
        <v>487</v>
      </c>
      <c r="E98" s="138">
        <v>700</v>
      </c>
      <c r="F98" s="139">
        <v>770</v>
      </c>
      <c r="G98" s="140">
        <v>0</v>
      </c>
      <c r="H98" s="140">
        <v>0</v>
      </c>
      <c r="I98" s="140">
        <v>0</v>
      </c>
      <c r="J98" s="140">
        <v>0</v>
      </c>
      <c r="K98" s="140">
        <v>0</v>
      </c>
      <c r="L98" s="140">
        <v>0</v>
      </c>
      <c r="M98" s="140">
        <v>0</v>
      </c>
      <c r="N98" s="140">
        <v>0</v>
      </c>
      <c r="O98" s="140">
        <v>0</v>
      </c>
      <c r="P98" s="140">
        <v>0</v>
      </c>
      <c r="Q98" s="140">
        <v>0</v>
      </c>
      <c r="R98" s="140">
        <v>0</v>
      </c>
      <c r="S98" s="140">
        <v>0</v>
      </c>
      <c r="T98" s="140">
        <v>0</v>
      </c>
      <c r="U98" s="140">
        <v>0</v>
      </c>
      <c r="V98" s="140">
        <v>0</v>
      </c>
      <c r="W98" s="140" t="s">
        <v>470</v>
      </c>
      <c r="X98" s="140" t="s">
        <v>470</v>
      </c>
      <c r="Y98" s="140" t="s">
        <v>470</v>
      </c>
      <c r="Z98" s="140" t="s">
        <v>470</v>
      </c>
      <c r="AA98" s="140">
        <v>1</v>
      </c>
      <c r="AB98" s="140" t="s">
        <v>470</v>
      </c>
      <c r="AC98" s="140">
        <v>0</v>
      </c>
      <c r="AD98" s="140">
        <v>0</v>
      </c>
      <c r="AE98" s="140">
        <v>0</v>
      </c>
      <c r="AF98" s="140">
        <v>0</v>
      </c>
      <c r="AG98" s="140">
        <v>0</v>
      </c>
      <c r="AH98" s="140">
        <v>0</v>
      </c>
      <c r="AI98" s="140">
        <v>0</v>
      </c>
      <c r="AJ98" s="140">
        <v>0</v>
      </c>
      <c r="AK98" s="140">
        <v>0</v>
      </c>
      <c r="AL98" s="140">
        <v>0</v>
      </c>
      <c r="AM98" s="140">
        <v>0</v>
      </c>
      <c r="AN98" s="140">
        <v>0</v>
      </c>
      <c r="AO98" s="140">
        <v>0</v>
      </c>
      <c r="AP98" s="140">
        <v>0</v>
      </c>
      <c r="AQ98" s="140">
        <v>0</v>
      </c>
      <c r="AR98" s="140">
        <v>0</v>
      </c>
      <c r="AS98" s="140">
        <v>0</v>
      </c>
      <c r="AT98" s="140">
        <v>0</v>
      </c>
      <c r="AU98" s="140">
        <v>0</v>
      </c>
      <c r="AV98" s="140" t="s">
        <v>470</v>
      </c>
      <c r="AW98" s="138" t="s">
        <v>467</v>
      </c>
    </row>
    <row r="99" spans="1:49" x14ac:dyDescent="0.2">
      <c r="A99" s="124" t="s">
        <v>420</v>
      </c>
      <c r="B99" s="122">
        <v>6.2</v>
      </c>
      <c r="C99" s="123">
        <v>27</v>
      </c>
      <c r="D99" s="159" t="s">
        <v>483</v>
      </c>
      <c r="E99" s="124">
        <v>620</v>
      </c>
      <c r="F99" s="3">
        <v>1550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  <c r="N99" s="4">
        <v>0</v>
      </c>
      <c r="O99" s="4">
        <v>0</v>
      </c>
      <c r="P99" s="4">
        <v>0</v>
      </c>
      <c r="Q99" s="4">
        <v>0</v>
      </c>
      <c r="R99" s="4">
        <v>0</v>
      </c>
      <c r="S99" s="4">
        <v>1</v>
      </c>
      <c r="T99" s="4">
        <v>1</v>
      </c>
      <c r="U99" s="4">
        <v>1</v>
      </c>
      <c r="V99" s="4">
        <v>1</v>
      </c>
      <c r="W99" s="4">
        <v>1</v>
      </c>
      <c r="X99" s="4">
        <v>1</v>
      </c>
      <c r="Y99" s="4">
        <v>1</v>
      </c>
      <c r="Z99" s="4">
        <v>1</v>
      </c>
      <c r="AA99" s="4">
        <v>1</v>
      </c>
      <c r="AB99" s="4">
        <v>1</v>
      </c>
      <c r="AC99" s="4">
        <v>1</v>
      </c>
      <c r="AD99" s="4">
        <v>1</v>
      </c>
      <c r="AE99" s="4">
        <v>1</v>
      </c>
      <c r="AF99" s="4">
        <v>1</v>
      </c>
      <c r="AG99" s="4">
        <v>1</v>
      </c>
      <c r="AH99" s="4">
        <v>1</v>
      </c>
      <c r="AI99" s="4">
        <v>1</v>
      </c>
      <c r="AJ99" s="4">
        <v>1</v>
      </c>
      <c r="AK99" s="4">
        <v>1</v>
      </c>
      <c r="AL99" s="4">
        <v>1</v>
      </c>
      <c r="AM99" s="4">
        <v>1</v>
      </c>
      <c r="AN99" s="4">
        <v>1</v>
      </c>
      <c r="AO99" s="4">
        <v>1</v>
      </c>
      <c r="AP99" s="4">
        <v>1</v>
      </c>
      <c r="AQ99" s="4">
        <v>1</v>
      </c>
      <c r="AR99" s="4">
        <v>1</v>
      </c>
      <c r="AS99" s="4">
        <v>1</v>
      </c>
      <c r="AT99" s="4">
        <v>0</v>
      </c>
      <c r="AU99" s="4">
        <v>0</v>
      </c>
      <c r="AV99" s="4">
        <v>1</v>
      </c>
      <c r="AW99" s="124"/>
    </row>
    <row r="100" spans="1:49" x14ac:dyDescent="0.2">
      <c r="A100" s="124" t="s">
        <v>421</v>
      </c>
      <c r="B100" s="184">
        <v>10</v>
      </c>
      <c r="C100" s="123">
        <v>27.7</v>
      </c>
      <c r="D100" s="159" t="s">
        <v>483</v>
      </c>
      <c r="E100" s="124">
        <v>350</v>
      </c>
      <c r="F100" s="3">
        <v>900</v>
      </c>
      <c r="G100" s="4">
        <v>0</v>
      </c>
      <c r="H100" s="108">
        <v>1</v>
      </c>
      <c r="I100" s="4">
        <v>1</v>
      </c>
      <c r="J100" s="4">
        <v>1</v>
      </c>
      <c r="K100" s="4">
        <v>1</v>
      </c>
      <c r="L100" s="4">
        <v>1</v>
      </c>
      <c r="M100" s="4">
        <v>1</v>
      </c>
      <c r="N100" s="4">
        <v>1</v>
      </c>
      <c r="O100" s="4">
        <v>1</v>
      </c>
      <c r="P100" s="4">
        <v>1</v>
      </c>
      <c r="Q100" s="4">
        <v>1</v>
      </c>
      <c r="R100" s="4">
        <v>1</v>
      </c>
      <c r="S100" s="4">
        <v>1</v>
      </c>
      <c r="T100" s="4">
        <v>1</v>
      </c>
      <c r="U100" s="4">
        <v>1</v>
      </c>
      <c r="V100" s="4">
        <v>1</v>
      </c>
      <c r="W100" s="4">
        <v>1</v>
      </c>
      <c r="X100" s="4">
        <v>1</v>
      </c>
      <c r="Y100" s="4">
        <v>1</v>
      </c>
      <c r="Z100" s="4">
        <v>1</v>
      </c>
      <c r="AA100" s="4">
        <v>1</v>
      </c>
      <c r="AB100" s="4">
        <v>1</v>
      </c>
      <c r="AC100" s="4">
        <v>1</v>
      </c>
      <c r="AD100" s="4">
        <v>1</v>
      </c>
      <c r="AE100" s="4">
        <v>1</v>
      </c>
      <c r="AF100" s="4">
        <v>0</v>
      </c>
      <c r="AG100" s="4">
        <v>0</v>
      </c>
      <c r="AH100" s="4">
        <v>0</v>
      </c>
      <c r="AI100" s="4">
        <v>0</v>
      </c>
      <c r="AJ100" s="4">
        <v>0</v>
      </c>
      <c r="AK100" s="4">
        <v>0</v>
      </c>
      <c r="AL100" s="4">
        <v>0</v>
      </c>
      <c r="AM100" s="4">
        <v>0</v>
      </c>
      <c r="AN100" s="4">
        <v>0</v>
      </c>
      <c r="AO100" s="4">
        <v>0</v>
      </c>
      <c r="AP100" s="4">
        <v>0</v>
      </c>
      <c r="AQ100" s="4">
        <v>0</v>
      </c>
      <c r="AR100" s="4">
        <v>0</v>
      </c>
      <c r="AS100" s="4">
        <v>0</v>
      </c>
      <c r="AT100" s="4">
        <v>0</v>
      </c>
      <c r="AU100" s="4">
        <v>0</v>
      </c>
      <c r="AV100" s="4">
        <v>1</v>
      </c>
      <c r="AW100" s="124"/>
    </row>
    <row r="101" spans="1:49" x14ac:dyDescent="0.2">
      <c r="A101" s="131" t="s">
        <v>112</v>
      </c>
      <c r="B101" s="132">
        <v>10</v>
      </c>
      <c r="C101" s="133">
        <v>24.6</v>
      </c>
      <c r="D101" s="160" t="s">
        <v>482</v>
      </c>
      <c r="E101" s="131">
        <v>800</v>
      </c>
      <c r="F101" s="32">
        <v>1000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33">
        <v>0</v>
      </c>
      <c r="W101" s="33">
        <v>0</v>
      </c>
      <c r="X101" s="33">
        <v>0</v>
      </c>
      <c r="Y101" s="33">
        <v>0</v>
      </c>
      <c r="Z101" s="33">
        <v>0</v>
      </c>
      <c r="AA101" s="33">
        <v>0</v>
      </c>
      <c r="AB101" s="33">
        <v>0</v>
      </c>
      <c r="AC101" s="33">
        <v>1</v>
      </c>
      <c r="AD101" s="33">
        <v>1</v>
      </c>
      <c r="AE101" s="33">
        <v>1</v>
      </c>
      <c r="AF101" s="33">
        <v>1</v>
      </c>
      <c r="AG101" s="33">
        <v>1</v>
      </c>
      <c r="AH101" s="33">
        <v>1</v>
      </c>
      <c r="AI101" s="33">
        <v>1</v>
      </c>
      <c r="AJ101" s="33">
        <v>0</v>
      </c>
      <c r="AK101" s="33">
        <v>0</v>
      </c>
      <c r="AL101" s="33">
        <v>0</v>
      </c>
      <c r="AM101" s="33">
        <v>0</v>
      </c>
      <c r="AN101" s="33">
        <v>0</v>
      </c>
      <c r="AO101" s="33">
        <v>0</v>
      </c>
      <c r="AP101" s="33">
        <v>0</v>
      </c>
      <c r="AQ101" s="33">
        <v>0</v>
      </c>
      <c r="AR101" s="33">
        <v>0</v>
      </c>
      <c r="AS101" s="33">
        <v>0</v>
      </c>
      <c r="AT101" s="33">
        <v>0</v>
      </c>
      <c r="AU101" s="33">
        <v>0</v>
      </c>
      <c r="AV101" s="33">
        <v>1</v>
      </c>
      <c r="AW101" s="131" t="s">
        <v>113</v>
      </c>
    </row>
    <row r="102" spans="1:49" x14ac:dyDescent="0.2">
      <c r="A102" s="185" t="s">
        <v>220</v>
      </c>
      <c r="B102" s="190">
        <v>15.3</v>
      </c>
      <c r="C102" s="123">
        <v>26.6</v>
      </c>
      <c r="D102" s="187">
        <v>12.7</v>
      </c>
      <c r="E102" s="124">
        <v>450</v>
      </c>
      <c r="F102" s="3">
        <v>1100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72">
        <v>1</v>
      </c>
      <c r="M102" s="72">
        <v>1</v>
      </c>
      <c r="N102" s="72">
        <v>1</v>
      </c>
      <c r="O102" s="72">
        <v>1</v>
      </c>
      <c r="P102" s="72">
        <v>1</v>
      </c>
      <c r="Q102" s="72">
        <v>1</v>
      </c>
      <c r="R102" s="72">
        <v>1</v>
      </c>
      <c r="S102" s="4">
        <v>1</v>
      </c>
      <c r="T102" s="4">
        <v>1</v>
      </c>
      <c r="U102" s="4">
        <v>1</v>
      </c>
      <c r="V102" s="4">
        <v>1</v>
      </c>
      <c r="W102" s="4">
        <v>1</v>
      </c>
      <c r="X102" s="4">
        <v>1</v>
      </c>
      <c r="Y102" s="4">
        <v>1</v>
      </c>
      <c r="Z102" s="4">
        <v>1</v>
      </c>
      <c r="AA102" s="4">
        <v>1</v>
      </c>
      <c r="AB102" s="4">
        <v>1</v>
      </c>
      <c r="AC102" s="4">
        <v>1</v>
      </c>
      <c r="AD102" s="4">
        <v>1</v>
      </c>
      <c r="AE102" s="4">
        <v>1</v>
      </c>
      <c r="AF102" s="4">
        <v>1</v>
      </c>
      <c r="AG102" s="4">
        <v>1</v>
      </c>
      <c r="AH102" s="4">
        <v>1</v>
      </c>
      <c r="AI102" s="4">
        <v>1</v>
      </c>
      <c r="AJ102" s="4">
        <v>1</v>
      </c>
      <c r="AK102" s="4">
        <v>0</v>
      </c>
      <c r="AL102" s="4">
        <v>0</v>
      </c>
      <c r="AM102" s="4">
        <v>0</v>
      </c>
      <c r="AN102" s="4">
        <v>0</v>
      </c>
      <c r="AO102" s="4">
        <v>0</v>
      </c>
      <c r="AP102" s="4">
        <v>0</v>
      </c>
      <c r="AQ102" s="4">
        <v>0</v>
      </c>
      <c r="AR102" s="4">
        <v>0</v>
      </c>
      <c r="AS102" s="4">
        <v>0</v>
      </c>
      <c r="AT102" s="4">
        <v>0</v>
      </c>
      <c r="AU102" s="4">
        <v>0</v>
      </c>
      <c r="AV102" s="4">
        <v>1</v>
      </c>
      <c r="AW102" s="124"/>
    </row>
    <row r="103" spans="1:49" x14ac:dyDescent="0.2">
      <c r="A103" s="118" t="s">
        <v>347</v>
      </c>
      <c r="B103" s="119" t="s">
        <v>75</v>
      </c>
      <c r="C103" s="118" t="s">
        <v>75</v>
      </c>
      <c r="D103" s="118"/>
      <c r="E103" s="118">
        <v>350</v>
      </c>
      <c r="F103" s="24">
        <v>770</v>
      </c>
      <c r="G103" s="25">
        <v>0</v>
      </c>
      <c r="H103" s="25">
        <v>1</v>
      </c>
      <c r="I103" s="25">
        <v>1</v>
      </c>
      <c r="J103" s="25">
        <v>1</v>
      </c>
      <c r="K103" s="25">
        <v>1</v>
      </c>
      <c r="L103" s="25">
        <v>1</v>
      </c>
      <c r="M103" s="25">
        <v>1</v>
      </c>
      <c r="N103" s="25">
        <v>1</v>
      </c>
      <c r="O103" s="25">
        <v>1</v>
      </c>
      <c r="P103" s="25">
        <v>1</v>
      </c>
      <c r="Q103" s="25">
        <v>1</v>
      </c>
      <c r="R103" s="25">
        <v>1</v>
      </c>
      <c r="S103" s="25">
        <v>1</v>
      </c>
      <c r="T103" s="25">
        <v>1</v>
      </c>
      <c r="U103" s="25">
        <v>1</v>
      </c>
      <c r="V103" s="25">
        <v>1</v>
      </c>
      <c r="W103" s="25">
        <v>1</v>
      </c>
      <c r="X103" s="25">
        <v>1</v>
      </c>
      <c r="Y103" s="25">
        <v>1</v>
      </c>
      <c r="Z103" s="25">
        <v>1</v>
      </c>
      <c r="AA103" s="25">
        <v>1</v>
      </c>
      <c r="AB103" s="25">
        <v>1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5">
        <v>0</v>
      </c>
      <c r="AT103" s="25">
        <v>0</v>
      </c>
      <c r="AU103" s="25">
        <v>0</v>
      </c>
      <c r="AV103" s="25">
        <v>1</v>
      </c>
      <c r="AW103" s="118" t="s">
        <v>348</v>
      </c>
    </row>
    <row r="104" spans="1:49" x14ac:dyDescent="0.2">
      <c r="A104" s="124" t="s">
        <v>422</v>
      </c>
      <c r="B104" s="122">
        <v>7.8</v>
      </c>
      <c r="C104" s="123">
        <v>27.4</v>
      </c>
      <c r="D104" s="159" t="s">
        <v>483</v>
      </c>
      <c r="E104" s="124">
        <v>450</v>
      </c>
      <c r="F104" s="3">
        <v>1500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1</v>
      </c>
      <c r="M104" s="4">
        <v>1</v>
      </c>
      <c r="N104" s="4">
        <v>1</v>
      </c>
      <c r="O104" s="4">
        <v>1</v>
      </c>
      <c r="P104" s="4">
        <v>1</v>
      </c>
      <c r="Q104" s="4">
        <v>1</v>
      </c>
      <c r="R104" s="4">
        <v>1</v>
      </c>
      <c r="S104" s="4">
        <v>1</v>
      </c>
      <c r="T104" s="4">
        <v>1</v>
      </c>
      <c r="U104" s="4">
        <v>1</v>
      </c>
      <c r="V104" s="4">
        <v>1</v>
      </c>
      <c r="W104" s="4">
        <v>1</v>
      </c>
      <c r="X104" s="4">
        <v>1</v>
      </c>
      <c r="Y104" s="4">
        <v>1</v>
      </c>
      <c r="Z104" s="4">
        <v>1</v>
      </c>
      <c r="AA104" s="4">
        <v>1</v>
      </c>
      <c r="AB104" s="4">
        <v>1</v>
      </c>
      <c r="AC104" s="4">
        <v>1</v>
      </c>
      <c r="AD104" s="4">
        <v>1</v>
      </c>
      <c r="AE104" s="4">
        <v>1</v>
      </c>
      <c r="AF104" s="4">
        <v>1</v>
      </c>
      <c r="AG104" s="4">
        <v>1</v>
      </c>
      <c r="AH104" s="4">
        <v>1</v>
      </c>
      <c r="AI104" s="4">
        <v>1</v>
      </c>
      <c r="AJ104" s="4">
        <v>1</v>
      </c>
      <c r="AK104" s="4">
        <v>1</v>
      </c>
      <c r="AL104" s="4">
        <v>1</v>
      </c>
      <c r="AM104" s="4">
        <v>1</v>
      </c>
      <c r="AN104" s="4">
        <v>1</v>
      </c>
      <c r="AO104" s="4">
        <v>1</v>
      </c>
      <c r="AP104" s="4">
        <v>1</v>
      </c>
      <c r="AQ104" s="4">
        <v>1</v>
      </c>
      <c r="AR104" s="4">
        <v>0</v>
      </c>
      <c r="AS104" s="4">
        <v>0</v>
      </c>
      <c r="AT104" s="4">
        <v>0</v>
      </c>
      <c r="AU104" s="4">
        <v>0</v>
      </c>
      <c r="AV104" s="4">
        <v>1</v>
      </c>
      <c r="AW104" s="124"/>
    </row>
    <row r="105" spans="1:49" x14ac:dyDescent="0.2">
      <c r="A105" s="124" t="s">
        <v>423</v>
      </c>
      <c r="B105" s="197">
        <v>15.7</v>
      </c>
      <c r="C105" s="123">
        <v>21.9</v>
      </c>
      <c r="D105" s="159" t="s">
        <v>482</v>
      </c>
      <c r="E105" s="124">
        <v>750</v>
      </c>
      <c r="F105" s="3">
        <v>1200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  <c r="P105" s="4">
        <v>0</v>
      </c>
      <c r="Q105" s="4">
        <v>0</v>
      </c>
      <c r="R105" s="4">
        <v>0</v>
      </c>
      <c r="S105" s="4">
        <v>0</v>
      </c>
      <c r="T105" s="4">
        <v>0</v>
      </c>
      <c r="U105" s="4">
        <v>0</v>
      </c>
      <c r="V105" s="4">
        <v>0</v>
      </c>
      <c r="W105" s="4">
        <v>0</v>
      </c>
      <c r="X105" s="4">
        <v>0</v>
      </c>
      <c r="Y105" s="4">
        <v>0</v>
      </c>
      <c r="Z105" s="196">
        <v>1</v>
      </c>
      <c r="AA105" s="196">
        <v>1</v>
      </c>
      <c r="AB105" s="199">
        <v>1</v>
      </c>
      <c r="AC105" s="196">
        <v>1</v>
      </c>
      <c r="AD105" s="196">
        <v>1</v>
      </c>
      <c r="AE105" s="196">
        <v>1</v>
      </c>
      <c r="AF105" s="196">
        <v>1</v>
      </c>
      <c r="AG105" s="196">
        <v>1</v>
      </c>
      <c r="AH105" s="196">
        <v>1</v>
      </c>
      <c r="AI105" s="196">
        <v>1</v>
      </c>
      <c r="AJ105" s="196">
        <v>1</v>
      </c>
      <c r="AK105" s="196">
        <v>1</v>
      </c>
      <c r="AL105" s="196">
        <v>1</v>
      </c>
      <c r="AM105" s="4">
        <v>0</v>
      </c>
      <c r="AN105" s="4">
        <v>0</v>
      </c>
      <c r="AO105" s="4">
        <v>0</v>
      </c>
      <c r="AP105" s="4">
        <v>0</v>
      </c>
      <c r="AQ105" s="4">
        <v>0</v>
      </c>
      <c r="AR105" s="4">
        <v>0</v>
      </c>
      <c r="AS105" s="4">
        <v>0</v>
      </c>
      <c r="AT105" s="4">
        <v>0</v>
      </c>
      <c r="AU105" s="4">
        <v>0</v>
      </c>
      <c r="AV105" s="108">
        <v>1</v>
      </c>
      <c r="AW105" s="124"/>
    </row>
    <row r="106" spans="1:49" x14ac:dyDescent="0.2">
      <c r="A106" s="124" t="s">
        <v>424</v>
      </c>
      <c r="B106" s="122">
        <v>3.4</v>
      </c>
      <c r="C106" s="123">
        <v>27.7</v>
      </c>
      <c r="D106" s="159" t="s">
        <v>483</v>
      </c>
      <c r="E106" s="124">
        <v>370</v>
      </c>
      <c r="F106" s="3">
        <v>1300</v>
      </c>
      <c r="G106" s="4">
        <v>0</v>
      </c>
      <c r="H106" s="4">
        <v>0</v>
      </c>
      <c r="I106" s="4">
        <v>1</v>
      </c>
      <c r="J106" s="4">
        <v>1</v>
      </c>
      <c r="K106" s="4">
        <v>1</v>
      </c>
      <c r="L106" s="4">
        <v>1</v>
      </c>
      <c r="M106" s="4">
        <v>1</v>
      </c>
      <c r="N106" s="4">
        <v>1</v>
      </c>
      <c r="O106" s="4">
        <v>1</v>
      </c>
      <c r="P106" s="4">
        <v>1</v>
      </c>
      <c r="Q106" s="4">
        <v>1</v>
      </c>
      <c r="R106" s="4">
        <v>1</v>
      </c>
      <c r="S106" s="4">
        <v>1</v>
      </c>
      <c r="T106" s="4">
        <v>1</v>
      </c>
      <c r="U106" s="4">
        <v>1</v>
      </c>
      <c r="V106" s="4">
        <v>1</v>
      </c>
      <c r="W106" s="4">
        <v>1</v>
      </c>
      <c r="X106" s="4">
        <v>1</v>
      </c>
      <c r="Y106" s="4">
        <v>1</v>
      </c>
      <c r="Z106" s="4">
        <v>1</v>
      </c>
      <c r="AA106" s="4">
        <v>1</v>
      </c>
      <c r="AB106" s="4">
        <v>1</v>
      </c>
      <c r="AC106" s="4">
        <v>1</v>
      </c>
      <c r="AD106" s="4">
        <v>1</v>
      </c>
      <c r="AE106" s="4">
        <v>1</v>
      </c>
      <c r="AF106" s="4">
        <v>1</v>
      </c>
      <c r="AG106" s="4">
        <v>1</v>
      </c>
      <c r="AH106" s="4">
        <v>1</v>
      </c>
      <c r="AI106" s="4">
        <v>1</v>
      </c>
      <c r="AJ106" s="4">
        <v>1</v>
      </c>
      <c r="AK106" s="4">
        <v>1</v>
      </c>
      <c r="AL106" s="4">
        <v>1</v>
      </c>
      <c r="AM106" s="4">
        <v>1</v>
      </c>
      <c r="AN106" s="4">
        <v>1</v>
      </c>
      <c r="AO106" s="4">
        <v>0</v>
      </c>
      <c r="AP106" s="4">
        <v>0</v>
      </c>
      <c r="AQ106" s="4">
        <v>0</v>
      </c>
      <c r="AR106" s="4">
        <v>0</v>
      </c>
      <c r="AS106" s="4">
        <v>0</v>
      </c>
      <c r="AT106" s="4">
        <v>0</v>
      </c>
      <c r="AU106" s="4">
        <v>0</v>
      </c>
      <c r="AV106" s="4">
        <v>1</v>
      </c>
      <c r="AW106" s="124"/>
    </row>
    <row r="107" spans="1:49" x14ac:dyDescent="0.2">
      <c r="A107" s="118" t="s">
        <v>366</v>
      </c>
      <c r="B107" s="119" t="s">
        <v>75</v>
      </c>
      <c r="C107" s="120" t="s">
        <v>75</v>
      </c>
      <c r="D107" s="120"/>
      <c r="E107" s="118">
        <v>400</v>
      </c>
      <c r="F107" s="24">
        <v>1350</v>
      </c>
      <c r="G107" s="25">
        <v>0</v>
      </c>
      <c r="H107" s="25">
        <v>0</v>
      </c>
      <c r="I107" s="25">
        <v>0</v>
      </c>
      <c r="J107" s="25">
        <v>1</v>
      </c>
      <c r="K107" s="25">
        <v>1</v>
      </c>
      <c r="L107" s="25">
        <v>1</v>
      </c>
      <c r="M107" s="25">
        <v>1</v>
      </c>
      <c r="N107" s="25">
        <v>1</v>
      </c>
      <c r="O107" s="25">
        <v>1</v>
      </c>
      <c r="P107" s="25">
        <v>1</v>
      </c>
      <c r="Q107" s="25">
        <v>1</v>
      </c>
      <c r="R107" s="25">
        <v>1</v>
      </c>
      <c r="S107" s="25">
        <v>1</v>
      </c>
      <c r="T107" s="25">
        <v>1</v>
      </c>
      <c r="U107" s="25">
        <v>1</v>
      </c>
      <c r="V107" s="25">
        <v>1</v>
      </c>
      <c r="W107" s="25">
        <v>1</v>
      </c>
      <c r="X107" s="25">
        <v>1</v>
      </c>
      <c r="Y107" s="25">
        <v>1</v>
      </c>
      <c r="Z107" s="25">
        <v>1</v>
      </c>
      <c r="AA107" s="25">
        <v>1</v>
      </c>
      <c r="AB107" s="25">
        <v>1</v>
      </c>
      <c r="AC107" s="25">
        <v>1</v>
      </c>
      <c r="AD107" s="25">
        <v>1</v>
      </c>
      <c r="AE107" s="25">
        <v>1</v>
      </c>
      <c r="AF107" s="25">
        <v>1</v>
      </c>
      <c r="AG107" s="25">
        <v>1</v>
      </c>
      <c r="AH107" s="25">
        <v>1</v>
      </c>
      <c r="AI107" s="25">
        <v>1</v>
      </c>
      <c r="AJ107" s="25">
        <v>1</v>
      </c>
      <c r="AK107" s="25">
        <v>1</v>
      </c>
      <c r="AL107" s="25">
        <v>1</v>
      </c>
      <c r="AM107" s="25">
        <v>1</v>
      </c>
      <c r="AN107" s="25">
        <v>1</v>
      </c>
      <c r="AO107" s="25">
        <v>1</v>
      </c>
      <c r="AP107" s="25">
        <v>0</v>
      </c>
      <c r="AQ107" s="25">
        <v>0</v>
      </c>
      <c r="AR107" s="25">
        <v>0</v>
      </c>
      <c r="AS107" s="25">
        <v>0</v>
      </c>
      <c r="AT107" s="25">
        <v>0</v>
      </c>
      <c r="AU107" s="25">
        <v>0</v>
      </c>
      <c r="AV107" s="25">
        <v>1</v>
      </c>
      <c r="AW107" s="118" t="s">
        <v>28</v>
      </c>
    </row>
    <row r="108" spans="1:49" x14ac:dyDescent="0.2">
      <c r="A108" s="124" t="s">
        <v>425</v>
      </c>
      <c r="B108" s="122">
        <v>-5.3</v>
      </c>
      <c r="C108" s="123">
        <v>27.7</v>
      </c>
      <c r="D108" s="159" t="s">
        <v>483</v>
      </c>
      <c r="E108" s="124">
        <v>700</v>
      </c>
      <c r="F108" s="3">
        <v>1000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1</v>
      </c>
      <c r="X108" s="4">
        <v>1</v>
      </c>
      <c r="Y108" s="4">
        <v>1</v>
      </c>
      <c r="Z108" s="4">
        <v>1</v>
      </c>
      <c r="AA108" s="4">
        <v>1</v>
      </c>
      <c r="AB108" s="4">
        <v>1</v>
      </c>
      <c r="AC108" s="4">
        <v>1</v>
      </c>
      <c r="AD108" s="4">
        <v>1</v>
      </c>
      <c r="AE108" s="4">
        <v>1</v>
      </c>
      <c r="AF108" s="4">
        <v>1</v>
      </c>
      <c r="AG108" s="4">
        <v>1</v>
      </c>
      <c r="AH108" s="4">
        <v>1</v>
      </c>
      <c r="AI108" s="4">
        <v>1</v>
      </c>
      <c r="AJ108" s="4">
        <v>0</v>
      </c>
      <c r="AK108" s="4">
        <v>0</v>
      </c>
      <c r="AL108" s="4">
        <v>0</v>
      </c>
      <c r="AM108" s="4">
        <v>0</v>
      </c>
      <c r="AN108" s="4">
        <v>0</v>
      </c>
      <c r="AO108" s="4">
        <v>0</v>
      </c>
      <c r="AP108" s="4">
        <v>0</v>
      </c>
      <c r="AQ108" s="4">
        <v>0</v>
      </c>
      <c r="AR108" s="4">
        <v>0</v>
      </c>
      <c r="AS108" s="4">
        <v>0</v>
      </c>
      <c r="AT108" s="4">
        <v>0</v>
      </c>
      <c r="AU108" s="4">
        <v>0</v>
      </c>
      <c r="AV108" s="4">
        <v>1</v>
      </c>
      <c r="AW108" s="124"/>
    </row>
    <row r="109" spans="1:49" x14ac:dyDescent="0.2">
      <c r="A109" s="124" t="s">
        <v>426</v>
      </c>
      <c r="B109" s="122">
        <v>3.1</v>
      </c>
      <c r="C109" s="126">
        <v>21.9</v>
      </c>
      <c r="D109" s="162" t="s">
        <v>483</v>
      </c>
      <c r="E109" s="124">
        <v>1050</v>
      </c>
      <c r="F109" s="3">
        <v>1050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4">
        <v>0</v>
      </c>
      <c r="P109" s="4">
        <v>0</v>
      </c>
      <c r="Q109" s="4">
        <v>0</v>
      </c>
      <c r="R109" s="4">
        <v>0</v>
      </c>
      <c r="S109" s="4">
        <v>0</v>
      </c>
      <c r="T109" s="4">
        <v>0</v>
      </c>
      <c r="U109" s="4">
        <v>0</v>
      </c>
      <c r="V109" s="4">
        <v>0</v>
      </c>
      <c r="W109" s="4">
        <v>0</v>
      </c>
      <c r="X109" s="4">
        <v>0</v>
      </c>
      <c r="Y109" s="4">
        <v>0</v>
      </c>
      <c r="Z109" s="4">
        <v>0</v>
      </c>
      <c r="AA109" s="4">
        <v>0</v>
      </c>
      <c r="AB109" s="4">
        <v>0</v>
      </c>
      <c r="AC109" s="4">
        <v>0</v>
      </c>
      <c r="AD109" s="4">
        <v>0</v>
      </c>
      <c r="AE109" s="4">
        <v>0</v>
      </c>
      <c r="AF109" s="4">
        <v>0</v>
      </c>
      <c r="AG109" s="4">
        <v>0</v>
      </c>
      <c r="AH109" s="4">
        <v>0</v>
      </c>
      <c r="AI109" s="4">
        <v>0</v>
      </c>
      <c r="AJ109" s="4">
        <v>0</v>
      </c>
      <c r="AK109" s="4">
        <v>0</v>
      </c>
      <c r="AL109" s="4">
        <v>0</v>
      </c>
      <c r="AM109" s="4">
        <v>0</v>
      </c>
      <c r="AN109" s="4">
        <v>0</v>
      </c>
      <c r="AO109" s="4">
        <v>0</v>
      </c>
      <c r="AP109" s="4">
        <v>0</v>
      </c>
      <c r="AQ109" s="4">
        <v>0</v>
      </c>
      <c r="AR109" s="4">
        <v>0</v>
      </c>
      <c r="AS109" s="4">
        <v>0</v>
      </c>
      <c r="AT109" s="4">
        <v>0</v>
      </c>
      <c r="AU109" s="4">
        <v>0</v>
      </c>
      <c r="AV109" s="4">
        <v>1</v>
      </c>
      <c r="AW109" s="124"/>
    </row>
    <row r="110" spans="1:49" x14ac:dyDescent="0.2">
      <c r="A110" s="131" t="s">
        <v>29</v>
      </c>
      <c r="B110" s="132">
        <v>13.8</v>
      </c>
      <c r="C110" s="134">
        <v>27</v>
      </c>
      <c r="D110" s="163" t="s">
        <v>482</v>
      </c>
      <c r="E110" s="131">
        <v>700</v>
      </c>
      <c r="F110" s="32">
        <v>1000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>
        <v>0</v>
      </c>
      <c r="R110" s="33">
        <v>0</v>
      </c>
      <c r="S110" s="33">
        <v>0</v>
      </c>
      <c r="T110" s="33">
        <v>0</v>
      </c>
      <c r="U110" s="33">
        <v>0</v>
      </c>
      <c r="V110" s="33">
        <v>0</v>
      </c>
      <c r="W110" s="33">
        <v>1</v>
      </c>
      <c r="X110" s="33">
        <v>1</v>
      </c>
      <c r="Y110" s="33">
        <v>1</v>
      </c>
      <c r="Z110" s="33">
        <v>1</v>
      </c>
      <c r="AA110" s="33">
        <v>1</v>
      </c>
      <c r="AB110" s="33">
        <v>1</v>
      </c>
      <c r="AC110" s="33">
        <v>1</v>
      </c>
      <c r="AD110" s="33">
        <v>1</v>
      </c>
      <c r="AE110" s="33">
        <v>1</v>
      </c>
      <c r="AF110" s="33">
        <v>1</v>
      </c>
      <c r="AG110" s="33">
        <v>1</v>
      </c>
      <c r="AH110" s="33">
        <v>1</v>
      </c>
      <c r="AI110" s="33">
        <v>1</v>
      </c>
      <c r="AJ110" s="33">
        <v>0</v>
      </c>
      <c r="AK110" s="33">
        <v>0</v>
      </c>
      <c r="AL110" s="33">
        <v>0</v>
      </c>
      <c r="AM110" s="33">
        <v>0</v>
      </c>
      <c r="AN110" s="33">
        <v>0</v>
      </c>
      <c r="AO110" s="33">
        <v>0</v>
      </c>
      <c r="AP110" s="33">
        <v>0</v>
      </c>
      <c r="AQ110" s="33">
        <v>0</v>
      </c>
      <c r="AR110" s="33">
        <v>0</v>
      </c>
      <c r="AS110" s="33">
        <v>0</v>
      </c>
      <c r="AT110" s="33">
        <v>0</v>
      </c>
      <c r="AU110" s="33">
        <v>0</v>
      </c>
      <c r="AV110" s="33">
        <v>1</v>
      </c>
      <c r="AW110" s="131" t="s">
        <v>419</v>
      </c>
    </row>
    <row r="111" spans="1:49" x14ac:dyDescent="0.2">
      <c r="A111" s="124" t="s">
        <v>427</v>
      </c>
      <c r="B111" s="184">
        <v>11.3</v>
      </c>
      <c r="C111" s="123">
        <v>27.7</v>
      </c>
      <c r="D111" s="159" t="s">
        <v>482</v>
      </c>
      <c r="E111" s="124">
        <v>370</v>
      </c>
      <c r="F111" s="3">
        <v>970</v>
      </c>
      <c r="G111" s="4">
        <v>0</v>
      </c>
      <c r="H111" s="4">
        <v>0</v>
      </c>
      <c r="I111" s="108">
        <v>1</v>
      </c>
      <c r="J111" s="4">
        <v>1</v>
      </c>
      <c r="K111" s="4">
        <v>1</v>
      </c>
      <c r="L111" s="4">
        <v>1</v>
      </c>
      <c r="M111" s="4">
        <v>1</v>
      </c>
      <c r="N111" s="4">
        <v>1</v>
      </c>
      <c r="O111" s="4">
        <v>1</v>
      </c>
      <c r="P111" s="4">
        <v>1</v>
      </c>
      <c r="Q111" s="4">
        <v>1</v>
      </c>
      <c r="R111" s="4">
        <v>1</v>
      </c>
      <c r="S111" s="4">
        <v>1</v>
      </c>
      <c r="T111" s="4">
        <v>1</v>
      </c>
      <c r="U111" s="4">
        <v>1</v>
      </c>
      <c r="V111" s="4">
        <v>1</v>
      </c>
      <c r="W111" s="4">
        <v>1</v>
      </c>
      <c r="X111" s="4">
        <v>1</v>
      </c>
      <c r="Y111" s="4">
        <v>1</v>
      </c>
      <c r="Z111" s="4">
        <v>1</v>
      </c>
      <c r="AA111" s="4">
        <v>1</v>
      </c>
      <c r="AB111" s="4">
        <v>1</v>
      </c>
      <c r="AC111" s="4">
        <v>1</v>
      </c>
      <c r="AD111" s="4">
        <v>1</v>
      </c>
      <c r="AE111" s="4">
        <v>1</v>
      </c>
      <c r="AF111" s="4">
        <v>1</v>
      </c>
      <c r="AG111" s="4">
        <v>1</v>
      </c>
      <c r="AH111" s="4">
        <v>1</v>
      </c>
      <c r="AI111" s="4">
        <v>0</v>
      </c>
      <c r="AJ111" s="4">
        <v>0</v>
      </c>
      <c r="AK111" s="4">
        <v>0</v>
      </c>
      <c r="AL111" s="4">
        <v>0</v>
      </c>
      <c r="AM111" s="4">
        <v>0</v>
      </c>
      <c r="AN111" s="4">
        <v>0</v>
      </c>
      <c r="AO111" s="4">
        <v>0</v>
      </c>
      <c r="AP111" s="4">
        <v>0</v>
      </c>
      <c r="AQ111" s="4">
        <v>0</v>
      </c>
      <c r="AR111" s="4">
        <v>0</v>
      </c>
      <c r="AS111" s="4">
        <v>0</v>
      </c>
      <c r="AT111" s="4">
        <v>0</v>
      </c>
      <c r="AU111" s="4">
        <v>0</v>
      </c>
      <c r="AV111" s="4">
        <v>1</v>
      </c>
      <c r="AW111" s="124"/>
    </row>
    <row r="112" spans="1:49" x14ac:dyDescent="0.2">
      <c r="A112" s="124" t="s">
        <v>225</v>
      </c>
      <c r="B112" s="122">
        <v>11.1</v>
      </c>
      <c r="C112" s="123">
        <v>27</v>
      </c>
      <c r="D112" s="159" t="s">
        <v>483</v>
      </c>
      <c r="E112" s="124">
        <v>450</v>
      </c>
      <c r="F112" s="3">
        <v>1170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1</v>
      </c>
      <c r="M112" s="4">
        <v>1</v>
      </c>
      <c r="N112" s="4">
        <v>1</v>
      </c>
      <c r="O112" s="4">
        <v>1</v>
      </c>
      <c r="P112" s="4">
        <v>1</v>
      </c>
      <c r="Q112" s="4">
        <v>1</v>
      </c>
      <c r="R112" s="4">
        <v>1</v>
      </c>
      <c r="S112" s="4">
        <v>1</v>
      </c>
      <c r="T112" s="4">
        <v>1</v>
      </c>
      <c r="U112" s="4">
        <v>1</v>
      </c>
      <c r="V112" s="4">
        <v>1</v>
      </c>
      <c r="W112" s="4">
        <v>1</v>
      </c>
      <c r="X112" s="4">
        <v>1</v>
      </c>
      <c r="Y112" s="4">
        <v>1</v>
      </c>
      <c r="Z112" s="4">
        <v>1</v>
      </c>
      <c r="AA112" s="4">
        <v>1</v>
      </c>
      <c r="AB112" s="4">
        <v>1</v>
      </c>
      <c r="AC112" s="4">
        <v>1</v>
      </c>
      <c r="AD112" s="4">
        <v>1</v>
      </c>
      <c r="AE112" s="4">
        <v>1</v>
      </c>
      <c r="AF112" s="4">
        <v>1</v>
      </c>
      <c r="AG112" s="4">
        <v>1</v>
      </c>
      <c r="AH112" s="4">
        <v>1</v>
      </c>
      <c r="AI112" s="4">
        <v>1</v>
      </c>
      <c r="AJ112" s="4">
        <v>1</v>
      </c>
      <c r="AK112" s="4">
        <v>1</v>
      </c>
      <c r="AL112" s="4">
        <v>0</v>
      </c>
      <c r="AM112" s="4">
        <v>0</v>
      </c>
      <c r="AN112" s="4">
        <v>0</v>
      </c>
      <c r="AO112" s="4">
        <v>0</v>
      </c>
      <c r="AP112" s="4">
        <v>0</v>
      </c>
      <c r="AQ112" s="4">
        <v>0</v>
      </c>
      <c r="AR112" s="4">
        <v>0</v>
      </c>
      <c r="AS112" s="4">
        <v>0</v>
      </c>
      <c r="AT112" s="4">
        <v>0</v>
      </c>
      <c r="AU112" s="4">
        <v>0</v>
      </c>
      <c r="AV112" s="4">
        <v>1</v>
      </c>
      <c r="AW112" s="124"/>
    </row>
    <row r="113" spans="1:49" x14ac:dyDescent="0.2">
      <c r="A113" s="124" t="s">
        <v>428</v>
      </c>
      <c r="B113" s="122">
        <v>10.8</v>
      </c>
      <c r="C113" s="123">
        <v>24.1</v>
      </c>
      <c r="D113" s="159" t="s">
        <v>482</v>
      </c>
      <c r="E113" s="124">
        <v>770</v>
      </c>
      <c r="F113" s="3">
        <v>770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  <c r="R113" s="4">
        <v>0</v>
      </c>
      <c r="S113" s="4">
        <v>0</v>
      </c>
      <c r="T113" s="4">
        <v>0</v>
      </c>
      <c r="U113" s="4">
        <v>0</v>
      </c>
      <c r="V113" s="4">
        <v>0</v>
      </c>
      <c r="W113" s="4">
        <v>0</v>
      </c>
      <c r="X113" s="4">
        <v>0</v>
      </c>
      <c r="Y113" s="4">
        <v>0</v>
      </c>
      <c r="Z113" s="4">
        <v>0</v>
      </c>
      <c r="AA113" s="4">
        <v>0</v>
      </c>
      <c r="AB113" s="4">
        <v>1</v>
      </c>
      <c r="AC113" s="4">
        <v>0</v>
      </c>
      <c r="AD113" s="4">
        <v>0</v>
      </c>
      <c r="AE113" s="4">
        <v>0</v>
      </c>
      <c r="AF113" s="4">
        <v>0</v>
      </c>
      <c r="AG113" s="4">
        <v>0</v>
      </c>
      <c r="AH113" s="4">
        <v>0</v>
      </c>
      <c r="AI113" s="4">
        <v>0</v>
      </c>
      <c r="AJ113" s="4">
        <v>0</v>
      </c>
      <c r="AK113" s="4">
        <v>0</v>
      </c>
      <c r="AL113" s="4">
        <v>0</v>
      </c>
      <c r="AM113" s="4">
        <v>0</v>
      </c>
      <c r="AN113" s="4">
        <v>0</v>
      </c>
      <c r="AO113" s="4">
        <v>0</v>
      </c>
      <c r="AP113" s="4">
        <v>0</v>
      </c>
      <c r="AQ113" s="4">
        <v>0</v>
      </c>
      <c r="AR113" s="4">
        <v>0</v>
      </c>
      <c r="AS113" s="4">
        <v>0</v>
      </c>
      <c r="AT113" s="4">
        <v>0</v>
      </c>
      <c r="AU113" s="4">
        <v>0</v>
      </c>
      <c r="AV113" s="4">
        <v>1</v>
      </c>
      <c r="AW113" s="124"/>
    </row>
    <row r="114" spans="1:49" x14ac:dyDescent="0.2">
      <c r="A114" s="124" t="s">
        <v>429</v>
      </c>
      <c r="B114" s="122">
        <v>-1.1000000000000001</v>
      </c>
      <c r="C114" s="123">
        <v>23.9</v>
      </c>
      <c r="D114" s="159" t="s">
        <v>483</v>
      </c>
      <c r="E114" s="124">
        <v>370</v>
      </c>
      <c r="F114" s="3">
        <v>1300</v>
      </c>
      <c r="G114" s="4">
        <v>0</v>
      </c>
      <c r="H114" s="4">
        <v>0</v>
      </c>
      <c r="I114" s="4">
        <v>1</v>
      </c>
      <c r="J114" s="4">
        <v>1</v>
      </c>
      <c r="K114" s="4">
        <v>1</v>
      </c>
      <c r="L114" s="4">
        <v>1</v>
      </c>
      <c r="M114" s="4">
        <v>1</v>
      </c>
      <c r="N114" s="4">
        <v>1</v>
      </c>
      <c r="O114" s="4">
        <v>1</v>
      </c>
      <c r="P114" s="4">
        <v>1</v>
      </c>
      <c r="Q114" s="4">
        <v>1</v>
      </c>
      <c r="R114" s="4">
        <v>1</v>
      </c>
      <c r="S114" s="4">
        <v>1</v>
      </c>
      <c r="T114" s="4">
        <v>1</v>
      </c>
      <c r="U114" s="4">
        <v>1</v>
      </c>
      <c r="V114" s="4">
        <v>1</v>
      </c>
      <c r="W114" s="4">
        <v>1</v>
      </c>
      <c r="X114" s="4">
        <v>1</v>
      </c>
      <c r="Y114" s="4">
        <v>1</v>
      </c>
      <c r="Z114" s="4">
        <v>1</v>
      </c>
      <c r="AA114" s="4">
        <v>1</v>
      </c>
      <c r="AB114" s="4">
        <v>1</v>
      </c>
      <c r="AC114" s="4">
        <v>1</v>
      </c>
      <c r="AD114" s="4">
        <v>1</v>
      </c>
      <c r="AE114" s="4">
        <v>1</v>
      </c>
      <c r="AF114" s="4">
        <v>1</v>
      </c>
      <c r="AG114" s="4">
        <v>1</v>
      </c>
      <c r="AH114" s="4">
        <v>1</v>
      </c>
      <c r="AI114" s="4">
        <v>1</v>
      </c>
      <c r="AJ114" s="4">
        <v>1</v>
      </c>
      <c r="AK114" s="4">
        <v>1</v>
      </c>
      <c r="AL114" s="4">
        <v>1</v>
      </c>
      <c r="AM114" s="4">
        <v>1</v>
      </c>
      <c r="AN114" s="4">
        <v>1</v>
      </c>
      <c r="AO114" s="4">
        <v>0</v>
      </c>
      <c r="AP114" s="4">
        <v>0</v>
      </c>
      <c r="AQ114" s="4">
        <v>0</v>
      </c>
      <c r="AR114" s="4">
        <v>0</v>
      </c>
      <c r="AS114" s="4">
        <v>0</v>
      </c>
      <c r="AT114" s="4">
        <v>0</v>
      </c>
      <c r="AU114" s="4">
        <v>0</v>
      </c>
      <c r="AV114" s="4">
        <v>1</v>
      </c>
      <c r="AW114" s="124"/>
    </row>
    <row r="115" spans="1:49" x14ac:dyDescent="0.2">
      <c r="A115" s="124" t="s">
        <v>430</v>
      </c>
      <c r="B115" s="122">
        <v>-1.1000000000000001</v>
      </c>
      <c r="C115" s="123">
        <v>27.7</v>
      </c>
      <c r="D115" s="159" t="s">
        <v>483</v>
      </c>
      <c r="E115" s="124">
        <v>450</v>
      </c>
      <c r="F115" s="3">
        <v>1300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1</v>
      </c>
      <c r="M115" s="4">
        <v>1</v>
      </c>
      <c r="N115" s="4">
        <v>1</v>
      </c>
      <c r="O115" s="4">
        <v>1</v>
      </c>
      <c r="P115" s="4">
        <v>1</v>
      </c>
      <c r="Q115" s="4">
        <v>1</v>
      </c>
      <c r="R115" s="4">
        <v>1</v>
      </c>
      <c r="S115" s="4">
        <v>1</v>
      </c>
      <c r="T115" s="4">
        <v>1</v>
      </c>
      <c r="U115" s="4">
        <v>1</v>
      </c>
      <c r="V115" s="4">
        <v>1</v>
      </c>
      <c r="W115" s="4">
        <v>1</v>
      </c>
      <c r="X115" s="4">
        <v>1</v>
      </c>
      <c r="Y115" s="4">
        <v>1</v>
      </c>
      <c r="Z115" s="4">
        <v>1</v>
      </c>
      <c r="AA115" s="4">
        <v>1</v>
      </c>
      <c r="AB115" s="4">
        <v>1</v>
      </c>
      <c r="AC115" s="4">
        <v>1</v>
      </c>
      <c r="AD115" s="4">
        <v>1</v>
      </c>
      <c r="AE115" s="4">
        <v>1</v>
      </c>
      <c r="AF115" s="4">
        <v>1</v>
      </c>
      <c r="AG115" s="4">
        <v>1</v>
      </c>
      <c r="AH115" s="4">
        <v>1</v>
      </c>
      <c r="AI115" s="4">
        <v>1</v>
      </c>
      <c r="AJ115" s="4">
        <v>1</v>
      </c>
      <c r="AK115" s="4">
        <v>1</v>
      </c>
      <c r="AL115" s="4">
        <v>1</v>
      </c>
      <c r="AM115" s="4">
        <v>1</v>
      </c>
      <c r="AN115" s="4">
        <v>1</v>
      </c>
      <c r="AO115" s="4">
        <v>0</v>
      </c>
      <c r="AP115" s="4">
        <v>0</v>
      </c>
      <c r="AQ115" s="4">
        <v>0</v>
      </c>
      <c r="AR115" s="4">
        <v>0</v>
      </c>
      <c r="AS115" s="4">
        <v>0</v>
      </c>
      <c r="AT115" s="4">
        <v>0</v>
      </c>
      <c r="AU115" s="4">
        <v>0</v>
      </c>
      <c r="AV115" s="4">
        <v>1</v>
      </c>
      <c r="AW115" s="124"/>
    </row>
    <row r="116" spans="1:49" x14ac:dyDescent="0.2">
      <c r="A116" s="185" t="s">
        <v>431</v>
      </c>
      <c r="B116" s="186">
        <v>13.9</v>
      </c>
      <c r="C116" s="123">
        <v>27</v>
      </c>
      <c r="D116" s="187">
        <v>11.2</v>
      </c>
      <c r="E116" s="124">
        <v>580</v>
      </c>
      <c r="F116" s="3">
        <v>770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1</v>
      </c>
      <c r="R116" s="4">
        <v>1</v>
      </c>
      <c r="S116" s="4">
        <v>1</v>
      </c>
      <c r="T116" s="4">
        <v>1</v>
      </c>
      <c r="U116" s="4">
        <v>1</v>
      </c>
      <c r="V116" s="4">
        <v>1</v>
      </c>
      <c r="W116" s="4">
        <v>1</v>
      </c>
      <c r="X116" s="4">
        <v>1</v>
      </c>
      <c r="Y116" s="4">
        <v>1</v>
      </c>
      <c r="Z116" s="4">
        <v>1</v>
      </c>
      <c r="AA116" s="4">
        <v>1</v>
      </c>
      <c r="AB116" s="4">
        <v>1</v>
      </c>
      <c r="AC116" s="4">
        <v>0</v>
      </c>
      <c r="AD116" s="4">
        <v>0</v>
      </c>
      <c r="AE116" s="4">
        <v>0</v>
      </c>
      <c r="AF116" s="4">
        <v>0</v>
      </c>
      <c r="AG116" s="4">
        <v>0</v>
      </c>
      <c r="AH116" s="4">
        <v>0</v>
      </c>
      <c r="AI116" s="4">
        <v>0</v>
      </c>
      <c r="AJ116" s="4">
        <v>0</v>
      </c>
      <c r="AK116" s="4">
        <v>0</v>
      </c>
      <c r="AL116" s="4">
        <v>0</v>
      </c>
      <c r="AM116" s="4">
        <v>0</v>
      </c>
      <c r="AN116" s="4">
        <v>0</v>
      </c>
      <c r="AO116" s="4">
        <v>0</v>
      </c>
      <c r="AP116" s="4">
        <v>0</v>
      </c>
      <c r="AQ116" s="4">
        <v>0</v>
      </c>
      <c r="AR116" s="4">
        <v>0</v>
      </c>
      <c r="AS116" s="4">
        <v>0</v>
      </c>
      <c r="AT116" s="4">
        <v>0</v>
      </c>
      <c r="AU116" s="4">
        <v>0</v>
      </c>
      <c r="AV116" s="4">
        <v>1</v>
      </c>
      <c r="AW116" s="124"/>
    </row>
    <row r="117" spans="1:49" x14ac:dyDescent="0.2">
      <c r="A117" s="124" t="s">
        <v>433</v>
      </c>
      <c r="B117" s="122">
        <v>6.9</v>
      </c>
      <c r="C117" s="123">
        <v>27</v>
      </c>
      <c r="D117" s="159" t="s">
        <v>483</v>
      </c>
      <c r="E117" s="124">
        <v>580</v>
      </c>
      <c r="F117" s="3">
        <v>1000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4">
        <v>0</v>
      </c>
      <c r="P117" s="4">
        <v>0</v>
      </c>
      <c r="Q117" s="4">
        <v>1</v>
      </c>
      <c r="R117" s="4">
        <v>1</v>
      </c>
      <c r="S117" s="4">
        <v>1</v>
      </c>
      <c r="T117" s="4">
        <v>1</v>
      </c>
      <c r="U117" s="4">
        <v>1</v>
      </c>
      <c r="V117" s="4">
        <v>1</v>
      </c>
      <c r="W117" s="4">
        <v>1</v>
      </c>
      <c r="X117" s="4">
        <v>1</v>
      </c>
      <c r="Y117" s="4">
        <v>1</v>
      </c>
      <c r="Z117" s="4">
        <v>1</v>
      </c>
      <c r="AA117" s="4">
        <v>1</v>
      </c>
      <c r="AB117" s="4">
        <v>1</v>
      </c>
      <c r="AC117" s="4">
        <v>1</v>
      </c>
      <c r="AD117" s="4">
        <v>1</v>
      </c>
      <c r="AE117" s="4">
        <v>1</v>
      </c>
      <c r="AF117" s="4">
        <v>1</v>
      </c>
      <c r="AG117" s="4">
        <v>1</v>
      </c>
      <c r="AH117" s="4">
        <v>1</v>
      </c>
      <c r="AI117" s="4">
        <v>1</v>
      </c>
      <c r="AJ117" s="4">
        <v>0</v>
      </c>
      <c r="AK117" s="4">
        <v>0</v>
      </c>
      <c r="AL117" s="4">
        <v>0</v>
      </c>
      <c r="AM117" s="4">
        <v>0</v>
      </c>
      <c r="AN117" s="4">
        <v>0</v>
      </c>
      <c r="AO117" s="4">
        <v>0</v>
      </c>
      <c r="AP117" s="4">
        <v>0</v>
      </c>
      <c r="AQ117" s="4">
        <v>0</v>
      </c>
      <c r="AR117" s="4">
        <v>0</v>
      </c>
      <c r="AS117" s="4">
        <v>0</v>
      </c>
      <c r="AT117" s="4">
        <v>0</v>
      </c>
      <c r="AU117" s="4">
        <v>0</v>
      </c>
      <c r="AV117" s="4">
        <v>1</v>
      </c>
      <c r="AW117" s="124"/>
    </row>
    <row r="118" spans="1:49" x14ac:dyDescent="0.2">
      <c r="A118" s="124" t="s">
        <v>511</v>
      </c>
      <c r="B118" s="122">
        <v>6.9</v>
      </c>
      <c r="C118" s="123">
        <v>27</v>
      </c>
      <c r="D118" s="159" t="s">
        <v>483</v>
      </c>
      <c r="E118" s="124">
        <v>400</v>
      </c>
      <c r="F118" s="3">
        <v>1600</v>
      </c>
      <c r="G118" s="4">
        <v>0</v>
      </c>
      <c r="H118" s="4">
        <v>0</v>
      </c>
      <c r="I118" s="4">
        <v>0</v>
      </c>
      <c r="J118" s="4">
        <v>1</v>
      </c>
      <c r="K118" s="4">
        <v>1</v>
      </c>
      <c r="L118" s="4">
        <v>1</v>
      </c>
      <c r="M118" s="4">
        <v>1</v>
      </c>
      <c r="N118" s="4">
        <v>1</v>
      </c>
      <c r="O118" s="4">
        <v>1</v>
      </c>
      <c r="P118" s="4">
        <v>1</v>
      </c>
      <c r="Q118" s="4">
        <v>1</v>
      </c>
      <c r="R118" s="4">
        <v>1</v>
      </c>
      <c r="S118" s="4">
        <v>1</v>
      </c>
      <c r="T118" s="4">
        <v>1</v>
      </c>
      <c r="U118" s="4">
        <v>1</v>
      </c>
      <c r="V118" s="4">
        <v>1</v>
      </c>
      <c r="W118" s="4">
        <v>1</v>
      </c>
      <c r="X118" s="4">
        <v>1</v>
      </c>
      <c r="Y118" s="4">
        <v>1</v>
      </c>
      <c r="Z118" s="4">
        <v>1</v>
      </c>
      <c r="AA118" s="4">
        <v>1</v>
      </c>
      <c r="AB118" s="4">
        <v>1</v>
      </c>
      <c r="AC118" s="4">
        <v>1</v>
      </c>
      <c r="AD118" s="4">
        <v>1</v>
      </c>
      <c r="AE118" s="4">
        <v>1</v>
      </c>
      <c r="AF118" s="4">
        <v>1</v>
      </c>
      <c r="AG118" s="4">
        <v>1</v>
      </c>
      <c r="AH118" s="4">
        <v>1</v>
      </c>
      <c r="AI118" s="4">
        <v>1</v>
      </c>
      <c r="AJ118" s="4">
        <v>1</v>
      </c>
      <c r="AK118" s="4">
        <v>1</v>
      </c>
      <c r="AL118" s="4">
        <v>1</v>
      </c>
      <c r="AM118" s="4">
        <v>1</v>
      </c>
      <c r="AN118" s="4">
        <v>1</v>
      </c>
      <c r="AO118" s="4">
        <v>1</v>
      </c>
      <c r="AP118" s="4">
        <v>1</v>
      </c>
      <c r="AQ118" s="4">
        <v>1</v>
      </c>
      <c r="AR118" s="4">
        <v>1</v>
      </c>
      <c r="AS118" s="4">
        <v>1</v>
      </c>
      <c r="AT118" s="4">
        <v>1</v>
      </c>
      <c r="AU118" s="4">
        <v>0</v>
      </c>
      <c r="AV118" s="4">
        <v>1</v>
      </c>
      <c r="AW118" s="124"/>
    </row>
    <row r="119" spans="1:49" x14ac:dyDescent="0.2">
      <c r="A119" s="124" t="s">
        <v>434</v>
      </c>
      <c r="B119" s="184">
        <v>12.5</v>
      </c>
      <c r="C119" s="123">
        <v>27.7</v>
      </c>
      <c r="D119" s="159" t="s">
        <v>482</v>
      </c>
      <c r="E119" s="124">
        <v>400</v>
      </c>
      <c r="F119" s="3">
        <v>900</v>
      </c>
      <c r="G119" s="4">
        <v>0</v>
      </c>
      <c r="H119" s="4">
        <v>0</v>
      </c>
      <c r="I119" s="4">
        <v>0</v>
      </c>
      <c r="J119" s="108">
        <v>1</v>
      </c>
      <c r="K119" s="108">
        <v>1</v>
      </c>
      <c r="L119" s="4">
        <v>1</v>
      </c>
      <c r="M119" s="4">
        <v>1</v>
      </c>
      <c r="N119" s="4">
        <v>1</v>
      </c>
      <c r="O119" s="4">
        <v>1</v>
      </c>
      <c r="P119" s="4">
        <v>1</v>
      </c>
      <c r="Q119" s="4">
        <v>1</v>
      </c>
      <c r="R119" s="4">
        <v>1</v>
      </c>
      <c r="S119" s="4">
        <v>1</v>
      </c>
      <c r="T119" s="4">
        <v>1</v>
      </c>
      <c r="U119" s="4">
        <v>1</v>
      </c>
      <c r="V119" s="4">
        <v>1</v>
      </c>
      <c r="W119" s="4">
        <v>1</v>
      </c>
      <c r="X119" s="4">
        <v>1</v>
      </c>
      <c r="Y119" s="4">
        <v>1</v>
      </c>
      <c r="Z119" s="4">
        <v>1</v>
      </c>
      <c r="AA119" s="4">
        <v>1</v>
      </c>
      <c r="AB119" s="4">
        <v>1</v>
      </c>
      <c r="AC119" s="4">
        <v>1</v>
      </c>
      <c r="AD119" s="4">
        <v>1</v>
      </c>
      <c r="AE119" s="4">
        <v>1</v>
      </c>
      <c r="AF119" s="4">
        <v>0</v>
      </c>
      <c r="AG119" s="4">
        <v>0</v>
      </c>
      <c r="AH119" s="4">
        <v>0</v>
      </c>
      <c r="AI119" s="4">
        <v>0</v>
      </c>
      <c r="AJ119" s="4">
        <v>0</v>
      </c>
      <c r="AK119" s="4">
        <v>0</v>
      </c>
      <c r="AL119" s="4">
        <v>0</v>
      </c>
      <c r="AM119" s="4">
        <v>0</v>
      </c>
      <c r="AN119" s="4">
        <v>0</v>
      </c>
      <c r="AO119" s="4">
        <v>0</v>
      </c>
      <c r="AP119" s="4">
        <v>0</v>
      </c>
      <c r="AQ119" s="4">
        <v>0</v>
      </c>
      <c r="AR119" s="4">
        <v>0</v>
      </c>
      <c r="AS119" s="4">
        <v>0</v>
      </c>
      <c r="AT119" s="4">
        <v>0</v>
      </c>
      <c r="AU119" s="4">
        <v>0</v>
      </c>
      <c r="AV119" s="4">
        <v>1</v>
      </c>
      <c r="AW119" s="124"/>
    </row>
    <row r="120" spans="1:49" x14ac:dyDescent="0.2">
      <c r="A120" s="118" t="s">
        <v>118</v>
      </c>
      <c r="B120" s="119" t="s">
        <v>75</v>
      </c>
      <c r="C120" s="120" t="s">
        <v>75</v>
      </c>
      <c r="D120" s="120"/>
      <c r="E120" s="118">
        <v>800</v>
      </c>
      <c r="F120" s="24">
        <v>1000</v>
      </c>
      <c r="G120" s="25">
        <v>0</v>
      </c>
      <c r="H120" s="25">
        <v>0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1</v>
      </c>
      <c r="AD120" s="25">
        <v>1</v>
      </c>
      <c r="AE120" s="25">
        <v>1</v>
      </c>
      <c r="AF120" s="25">
        <v>1</v>
      </c>
      <c r="AG120" s="25">
        <v>1</v>
      </c>
      <c r="AH120" s="25">
        <v>1</v>
      </c>
      <c r="AI120" s="25">
        <v>1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5">
        <v>0</v>
      </c>
      <c r="AT120" s="25">
        <v>0</v>
      </c>
      <c r="AU120" s="25">
        <v>0</v>
      </c>
      <c r="AV120" s="25">
        <v>1</v>
      </c>
      <c r="AW120" s="118" t="s">
        <v>119</v>
      </c>
    </row>
    <row r="121" spans="1:49" x14ac:dyDescent="0.2">
      <c r="A121" s="118" t="s">
        <v>375</v>
      </c>
      <c r="B121" s="119" t="s">
        <v>75</v>
      </c>
      <c r="C121" s="120" t="s">
        <v>75</v>
      </c>
      <c r="D121" s="120"/>
      <c r="E121" s="118">
        <v>700</v>
      </c>
      <c r="F121" s="24">
        <v>1620</v>
      </c>
      <c r="G121" s="25">
        <v>0</v>
      </c>
      <c r="H121" s="25">
        <v>0</v>
      </c>
      <c r="I121" s="25">
        <v>0</v>
      </c>
      <c r="J121" s="25">
        <v>0</v>
      </c>
      <c r="K121" s="25">
        <v>0</v>
      </c>
      <c r="L121" s="25">
        <v>0</v>
      </c>
      <c r="M121" s="25">
        <v>0</v>
      </c>
      <c r="N121" s="25">
        <v>0</v>
      </c>
      <c r="O121" s="25">
        <v>0</v>
      </c>
      <c r="P121" s="25">
        <v>0</v>
      </c>
      <c r="Q121" s="25">
        <v>0</v>
      </c>
      <c r="R121" s="25">
        <v>0</v>
      </c>
      <c r="S121" s="25">
        <v>0</v>
      </c>
      <c r="T121" s="25">
        <v>0</v>
      </c>
      <c r="U121" s="25">
        <v>0</v>
      </c>
      <c r="V121" s="25">
        <v>0</v>
      </c>
      <c r="W121" s="25">
        <v>1</v>
      </c>
      <c r="X121" s="25">
        <v>1</v>
      </c>
      <c r="Y121" s="25">
        <v>1</v>
      </c>
      <c r="Z121" s="25">
        <v>1</v>
      </c>
      <c r="AA121" s="25">
        <v>1</v>
      </c>
      <c r="AB121" s="25">
        <v>1</v>
      </c>
      <c r="AC121" s="25">
        <v>1</v>
      </c>
      <c r="AD121" s="25">
        <v>1</v>
      </c>
      <c r="AE121" s="25">
        <v>1</v>
      </c>
      <c r="AF121" s="25">
        <v>1</v>
      </c>
      <c r="AG121" s="25">
        <v>1</v>
      </c>
      <c r="AH121" s="25">
        <v>1</v>
      </c>
      <c r="AI121" s="25">
        <v>1</v>
      </c>
      <c r="AJ121" s="25">
        <v>1</v>
      </c>
      <c r="AK121" s="25">
        <v>1</v>
      </c>
      <c r="AL121" s="25">
        <v>1</v>
      </c>
      <c r="AM121" s="25">
        <v>1</v>
      </c>
      <c r="AN121" s="25">
        <v>1</v>
      </c>
      <c r="AO121" s="25">
        <v>1</v>
      </c>
      <c r="AP121" s="25">
        <v>1</v>
      </c>
      <c r="AQ121" s="25">
        <v>1</v>
      </c>
      <c r="AR121" s="25">
        <v>1</v>
      </c>
      <c r="AS121" s="25">
        <v>1</v>
      </c>
      <c r="AT121" s="25">
        <v>1</v>
      </c>
      <c r="AU121" s="25">
        <v>1</v>
      </c>
      <c r="AV121" s="25">
        <v>1</v>
      </c>
      <c r="AW121" s="118" t="s">
        <v>37</v>
      </c>
    </row>
    <row r="122" spans="1:49" x14ac:dyDescent="0.2">
      <c r="A122" s="124" t="s">
        <v>229</v>
      </c>
      <c r="B122" s="122">
        <v>6.9</v>
      </c>
      <c r="C122" s="123">
        <v>23.1</v>
      </c>
      <c r="D122" s="159" t="s">
        <v>483</v>
      </c>
      <c r="E122" s="124">
        <v>650</v>
      </c>
      <c r="F122" s="3">
        <v>650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  <c r="L122" s="4">
        <v>0</v>
      </c>
      <c r="M122" s="4">
        <v>0</v>
      </c>
      <c r="N122" s="4">
        <v>0</v>
      </c>
      <c r="O122" s="4">
        <v>0</v>
      </c>
      <c r="P122" s="4">
        <v>0</v>
      </c>
      <c r="Q122" s="4">
        <v>0</v>
      </c>
      <c r="R122" s="4">
        <v>0</v>
      </c>
      <c r="S122" s="4">
        <v>0</v>
      </c>
      <c r="T122" s="4">
        <v>0</v>
      </c>
      <c r="U122" s="4">
        <v>1</v>
      </c>
      <c r="V122" s="4">
        <v>0</v>
      </c>
      <c r="W122" s="4">
        <v>0</v>
      </c>
      <c r="X122" s="4">
        <v>0</v>
      </c>
      <c r="Y122" s="4">
        <v>0</v>
      </c>
      <c r="Z122" s="4">
        <v>0</v>
      </c>
      <c r="AA122" s="4">
        <v>0</v>
      </c>
      <c r="AB122" s="4">
        <v>0</v>
      </c>
      <c r="AC122" s="4">
        <v>0</v>
      </c>
      <c r="AD122" s="4">
        <v>0</v>
      </c>
      <c r="AE122" s="4">
        <v>0</v>
      </c>
      <c r="AF122" s="4">
        <v>0</v>
      </c>
      <c r="AG122" s="4">
        <v>0</v>
      </c>
      <c r="AH122" s="4">
        <v>0</v>
      </c>
      <c r="AI122" s="4">
        <v>0</v>
      </c>
      <c r="AJ122" s="4">
        <v>0</v>
      </c>
      <c r="AK122" s="4">
        <v>0</v>
      </c>
      <c r="AL122" s="4">
        <v>0</v>
      </c>
      <c r="AM122" s="4">
        <v>0</v>
      </c>
      <c r="AN122" s="4">
        <v>0</v>
      </c>
      <c r="AO122" s="4">
        <v>0</v>
      </c>
      <c r="AP122" s="4">
        <v>0</v>
      </c>
      <c r="AQ122" s="4">
        <v>0</v>
      </c>
      <c r="AR122" s="4">
        <v>0</v>
      </c>
      <c r="AS122" s="4">
        <v>0</v>
      </c>
      <c r="AT122" s="4">
        <v>0</v>
      </c>
      <c r="AU122" s="4">
        <v>0</v>
      </c>
      <c r="AV122" s="4">
        <v>1</v>
      </c>
      <c r="AW122" s="124" t="s">
        <v>432</v>
      </c>
    </row>
    <row r="123" spans="1:49" x14ac:dyDescent="0.2">
      <c r="A123" s="131" t="s">
        <v>30</v>
      </c>
      <c r="B123" s="132">
        <v>8.1999999999999993</v>
      </c>
      <c r="C123" s="134">
        <v>26.5</v>
      </c>
      <c r="D123" s="163" t="s">
        <v>483</v>
      </c>
      <c r="E123" s="131">
        <v>770</v>
      </c>
      <c r="F123" s="32">
        <v>770</v>
      </c>
      <c r="G123" s="33">
        <v>0</v>
      </c>
      <c r="H123" s="33">
        <v>0</v>
      </c>
      <c r="I123" s="33">
        <v>0</v>
      </c>
      <c r="J123" s="33">
        <v>0</v>
      </c>
      <c r="K123" s="33">
        <v>0</v>
      </c>
      <c r="L123" s="33">
        <v>0</v>
      </c>
      <c r="M123" s="33">
        <v>0</v>
      </c>
      <c r="N123" s="33">
        <v>0</v>
      </c>
      <c r="O123" s="33">
        <v>0</v>
      </c>
      <c r="P123" s="33">
        <v>0</v>
      </c>
      <c r="Q123" s="33">
        <v>0</v>
      </c>
      <c r="R123" s="33">
        <v>0</v>
      </c>
      <c r="S123" s="33">
        <v>0</v>
      </c>
      <c r="T123" s="33">
        <v>0</v>
      </c>
      <c r="U123" s="33">
        <v>0</v>
      </c>
      <c r="V123" s="33">
        <v>0</v>
      </c>
      <c r="W123" s="33">
        <v>0</v>
      </c>
      <c r="X123" s="33">
        <v>0</v>
      </c>
      <c r="Y123" s="33">
        <v>0</v>
      </c>
      <c r="Z123" s="33">
        <v>0</v>
      </c>
      <c r="AA123" s="33">
        <v>0</v>
      </c>
      <c r="AB123" s="33">
        <v>1</v>
      </c>
      <c r="AC123" s="33">
        <v>0</v>
      </c>
      <c r="AD123" s="33">
        <v>0</v>
      </c>
      <c r="AE123" s="33">
        <v>0</v>
      </c>
      <c r="AF123" s="33">
        <v>0</v>
      </c>
      <c r="AG123" s="33">
        <v>0</v>
      </c>
      <c r="AH123" s="33">
        <v>0</v>
      </c>
      <c r="AI123" s="33">
        <v>0</v>
      </c>
      <c r="AJ123" s="33">
        <v>0</v>
      </c>
      <c r="AK123" s="33">
        <v>0</v>
      </c>
      <c r="AL123" s="33">
        <v>0</v>
      </c>
      <c r="AM123" s="33">
        <v>0</v>
      </c>
      <c r="AN123" s="33">
        <v>0</v>
      </c>
      <c r="AO123" s="33">
        <v>0</v>
      </c>
      <c r="AP123" s="33">
        <v>0</v>
      </c>
      <c r="AQ123" s="33">
        <v>0</v>
      </c>
      <c r="AR123" s="33">
        <v>0</v>
      </c>
      <c r="AS123" s="33">
        <v>0</v>
      </c>
      <c r="AT123" s="33">
        <v>0</v>
      </c>
      <c r="AU123" s="33">
        <v>0</v>
      </c>
      <c r="AV123" s="33">
        <v>1</v>
      </c>
      <c r="AW123" s="131" t="s">
        <v>188</v>
      </c>
    </row>
    <row r="124" spans="1:49" x14ac:dyDescent="0.2">
      <c r="A124" s="131" t="s">
        <v>31</v>
      </c>
      <c r="B124" s="132">
        <v>12.9</v>
      </c>
      <c r="C124" s="133">
        <v>26.9</v>
      </c>
      <c r="D124" s="160" t="s">
        <v>482</v>
      </c>
      <c r="E124" s="131">
        <v>770</v>
      </c>
      <c r="F124" s="32">
        <v>770</v>
      </c>
      <c r="G124" s="33">
        <v>0</v>
      </c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</v>
      </c>
      <c r="V124" s="33">
        <v>0</v>
      </c>
      <c r="W124" s="33">
        <v>0</v>
      </c>
      <c r="X124" s="33">
        <v>0</v>
      </c>
      <c r="Y124" s="33">
        <v>0</v>
      </c>
      <c r="Z124" s="33">
        <v>0</v>
      </c>
      <c r="AA124" s="33">
        <v>0</v>
      </c>
      <c r="AB124" s="33">
        <v>1</v>
      </c>
      <c r="AC124" s="33">
        <v>0</v>
      </c>
      <c r="AD124" s="33">
        <v>0</v>
      </c>
      <c r="AE124" s="33">
        <v>0</v>
      </c>
      <c r="AF124" s="33">
        <v>0</v>
      </c>
      <c r="AG124" s="33">
        <v>0</v>
      </c>
      <c r="AH124" s="33">
        <v>0</v>
      </c>
      <c r="AI124" s="33">
        <v>0</v>
      </c>
      <c r="AJ124" s="33">
        <v>0</v>
      </c>
      <c r="AK124" s="33">
        <v>0</v>
      </c>
      <c r="AL124" s="33">
        <v>0</v>
      </c>
      <c r="AM124" s="33">
        <v>0</v>
      </c>
      <c r="AN124" s="33">
        <v>0</v>
      </c>
      <c r="AO124" s="33">
        <v>0</v>
      </c>
      <c r="AP124" s="33">
        <v>0</v>
      </c>
      <c r="AQ124" s="33">
        <v>0</v>
      </c>
      <c r="AR124" s="33">
        <v>0</v>
      </c>
      <c r="AS124" s="33">
        <v>0</v>
      </c>
      <c r="AT124" s="33">
        <v>0</v>
      </c>
      <c r="AU124" s="33">
        <v>0</v>
      </c>
      <c r="AV124" s="33">
        <v>1</v>
      </c>
      <c r="AW124" s="131" t="s">
        <v>32</v>
      </c>
    </row>
    <row r="125" spans="1:49" x14ac:dyDescent="0.2">
      <c r="A125" s="124" t="s">
        <v>465</v>
      </c>
      <c r="B125" s="122">
        <v>11</v>
      </c>
      <c r="C125" s="123">
        <v>27.7</v>
      </c>
      <c r="D125" s="159" t="s">
        <v>482</v>
      </c>
      <c r="E125" s="124">
        <v>620</v>
      </c>
      <c r="F125" s="3">
        <v>620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  <c r="N125" s="4">
        <v>0</v>
      </c>
      <c r="O125" s="4">
        <v>0</v>
      </c>
      <c r="P125" s="4">
        <v>0</v>
      </c>
      <c r="Q125" s="4">
        <v>0</v>
      </c>
      <c r="R125" s="4">
        <v>0</v>
      </c>
      <c r="S125" s="4">
        <v>1</v>
      </c>
      <c r="T125" s="4">
        <v>1</v>
      </c>
      <c r="U125" s="4">
        <v>0</v>
      </c>
      <c r="V125" s="4">
        <v>0</v>
      </c>
      <c r="W125" s="4">
        <v>0</v>
      </c>
      <c r="X125" s="4">
        <v>0</v>
      </c>
      <c r="Y125" s="4">
        <v>0</v>
      </c>
      <c r="Z125" s="4">
        <v>0</v>
      </c>
      <c r="AA125" s="4">
        <v>0</v>
      </c>
      <c r="AB125" s="4">
        <v>0</v>
      </c>
      <c r="AC125" s="4">
        <v>0</v>
      </c>
      <c r="AD125" s="4">
        <v>0</v>
      </c>
      <c r="AE125" s="4">
        <v>0</v>
      </c>
      <c r="AF125" s="4">
        <v>0</v>
      </c>
      <c r="AG125" s="4">
        <v>0</v>
      </c>
      <c r="AH125" s="4">
        <v>0</v>
      </c>
      <c r="AI125" s="4">
        <v>0</v>
      </c>
      <c r="AJ125" s="4">
        <v>0</v>
      </c>
      <c r="AK125" s="4">
        <v>0</v>
      </c>
      <c r="AL125" s="4">
        <v>0</v>
      </c>
      <c r="AM125" s="4">
        <v>0</v>
      </c>
      <c r="AN125" s="4">
        <v>0</v>
      </c>
      <c r="AO125" s="4">
        <v>0</v>
      </c>
      <c r="AP125" s="4">
        <v>0</v>
      </c>
      <c r="AQ125" s="4">
        <v>0</v>
      </c>
      <c r="AR125" s="4">
        <v>0</v>
      </c>
      <c r="AS125" s="4">
        <v>0</v>
      </c>
      <c r="AT125" s="4">
        <v>0</v>
      </c>
      <c r="AU125" s="4">
        <v>0</v>
      </c>
      <c r="AV125" s="4">
        <v>1</v>
      </c>
      <c r="AW125" s="127" t="s">
        <v>435</v>
      </c>
    </row>
    <row r="126" spans="1:49" x14ac:dyDescent="0.2">
      <c r="A126" s="118" t="s">
        <v>349</v>
      </c>
      <c r="B126" s="119" t="s">
        <v>75</v>
      </c>
      <c r="C126" s="120" t="s">
        <v>75</v>
      </c>
      <c r="D126" s="120"/>
      <c r="E126" s="118">
        <v>370</v>
      </c>
      <c r="F126" s="24">
        <v>1000</v>
      </c>
      <c r="G126" s="25">
        <v>0</v>
      </c>
      <c r="H126" s="25">
        <v>0</v>
      </c>
      <c r="I126" s="25">
        <v>1</v>
      </c>
      <c r="J126" s="25">
        <v>1</v>
      </c>
      <c r="K126" s="25">
        <v>1</v>
      </c>
      <c r="L126" s="25">
        <v>1</v>
      </c>
      <c r="M126" s="25">
        <v>1</v>
      </c>
      <c r="N126" s="25">
        <v>1</v>
      </c>
      <c r="O126" s="25">
        <v>1</v>
      </c>
      <c r="P126" s="25">
        <v>1</v>
      </c>
      <c r="Q126" s="25">
        <v>1</v>
      </c>
      <c r="R126" s="25">
        <v>1</v>
      </c>
      <c r="S126" s="25">
        <v>1</v>
      </c>
      <c r="T126" s="25">
        <v>1</v>
      </c>
      <c r="U126" s="25">
        <v>1</v>
      </c>
      <c r="V126" s="25">
        <v>1</v>
      </c>
      <c r="W126" s="25">
        <v>1</v>
      </c>
      <c r="X126" s="25">
        <v>1</v>
      </c>
      <c r="Y126" s="25">
        <v>1</v>
      </c>
      <c r="Z126" s="25">
        <v>1</v>
      </c>
      <c r="AA126" s="25">
        <v>1</v>
      </c>
      <c r="AB126" s="25">
        <v>1</v>
      </c>
      <c r="AC126" s="25">
        <v>1</v>
      </c>
      <c r="AD126" s="25">
        <v>1</v>
      </c>
      <c r="AE126" s="25">
        <v>1</v>
      </c>
      <c r="AF126" s="25">
        <v>1</v>
      </c>
      <c r="AG126" s="25">
        <v>1</v>
      </c>
      <c r="AH126" s="25">
        <v>1</v>
      </c>
      <c r="AI126" s="25">
        <v>1</v>
      </c>
      <c r="AJ126" s="25">
        <v>0</v>
      </c>
      <c r="AK126" s="25">
        <v>0</v>
      </c>
      <c r="AL126" s="25">
        <v>0</v>
      </c>
      <c r="AM126" s="25">
        <v>0</v>
      </c>
      <c r="AN126" s="25">
        <v>0</v>
      </c>
      <c r="AO126" s="25">
        <v>0</v>
      </c>
      <c r="AP126" s="25">
        <v>0</v>
      </c>
      <c r="AQ126" s="25">
        <v>0</v>
      </c>
      <c r="AR126" s="25">
        <v>0</v>
      </c>
      <c r="AS126" s="25">
        <v>0</v>
      </c>
      <c r="AT126" s="25">
        <v>0</v>
      </c>
      <c r="AU126" s="25">
        <v>0</v>
      </c>
      <c r="AV126" s="25">
        <v>1</v>
      </c>
      <c r="AW126" s="118" t="s">
        <v>350</v>
      </c>
    </row>
    <row r="127" spans="1:49" x14ac:dyDescent="0.2">
      <c r="A127" s="124" t="s">
        <v>436</v>
      </c>
      <c r="B127" s="122">
        <v>-7.2</v>
      </c>
      <c r="C127" s="123">
        <v>25.7</v>
      </c>
      <c r="D127" s="159" t="s">
        <v>483</v>
      </c>
      <c r="E127" s="124">
        <v>450</v>
      </c>
      <c r="F127" s="3">
        <v>1300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  <c r="L127" s="4">
        <v>1</v>
      </c>
      <c r="M127" s="4">
        <v>1</v>
      </c>
      <c r="N127" s="4">
        <v>1</v>
      </c>
      <c r="O127" s="4">
        <v>1</v>
      </c>
      <c r="P127" s="4">
        <v>1</v>
      </c>
      <c r="Q127" s="4">
        <v>1</v>
      </c>
      <c r="R127" s="4">
        <v>1</v>
      </c>
      <c r="S127" s="4">
        <v>1</v>
      </c>
      <c r="T127" s="4">
        <v>1</v>
      </c>
      <c r="U127" s="4">
        <v>1</v>
      </c>
      <c r="V127" s="4">
        <v>1</v>
      </c>
      <c r="W127" s="4">
        <v>1</v>
      </c>
      <c r="X127" s="4">
        <v>1</v>
      </c>
      <c r="Y127" s="4">
        <v>1</v>
      </c>
      <c r="Z127" s="4">
        <v>1</v>
      </c>
      <c r="AA127" s="4">
        <v>1</v>
      </c>
      <c r="AB127" s="4">
        <v>1</v>
      </c>
      <c r="AC127" s="4">
        <v>1</v>
      </c>
      <c r="AD127" s="4">
        <v>1</v>
      </c>
      <c r="AE127" s="4">
        <v>1</v>
      </c>
      <c r="AF127" s="4">
        <v>1</v>
      </c>
      <c r="AG127" s="4">
        <v>1</v>
      </c>
      <c r="AH127" s="4">
        <v>1</v>
      </c>
      <c r="AI127" s="4">
        <v>1</v>
      </c>
      <c r="AJ127" s="4">
        <v>1</v>
      </c>
      <c r="AK127" s="4">
        <v>1</v>
      </c>
      <c r="AL127" s="4">
        <v>1</v>
      </c>
      <c r="AM127" s="4">
        <v>1</v>
      </c>
      <c r="AN127" s="4">
        <v>1</v>
      </c>
      <c r="AO127" s="4">
        <v>0</v>
      </c>
      <c r="AP127" s="4">
        <v>0</v>
      </c>
      <c r="AQ127" s="4">
        <v>0</v>
      </c>
      <c r="AR127" s="4">
        <v>0</v>
      </c>
      <c r="AS127" s="4">
        <v>0</v>
      </c>
      <c r="AT127" s="4">
        <v>0</v>
      </c>
      <c r="AU127" s="4">
        <v>0</v>
      </c>
      <c r="AV127" s="4">
        <v>1</v>
      </c>
      <c r="AW127" s="124"/>
    </row>
    <row r="128" spans="1:49" x14ac:dyDescent="0.2">
      <c r="A128" s="131" t="s">
        <v>33</v>
      </c>
      <c r="B128" s="141">
        <v>15.7</v>
      </c>
      <c r="C128" s="133">
        <v>21.8</v>
      </c>
      <c r="D128" s="160" t="s">
        <v>482</v>
      </c>
      <c r="E128" s="131">
        <v>800</v>
      </c>
      <c r="F128" s="32">
        <v>800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v>0</v>
      </c>
      <c r="Q128" s="33">
        <v>0</v>
      </c>
      <c r="R128" s="33">
        <v>0</v>
      </c>
      <c r="S128" s="33">
        <v>0</v>
      </c>
      <c r="T128" s="33">
        <v>0</v>
      </c>
      <c r="U128" s="33">
        <v>0</v>
      </c>
      <c r="V128" s="33">
        <v>0</v>
      </c>
      <c r="W128" s="33">
        <v>0</v>
      </c>
      <c r="X128" s="33">
        <v>0</v>
      </c>
      <c r="Y128" s="33">
        <v>0</v>
      </c>
      <c r="Z128" s="33">
        <v>0</v>
      </c>
      <c r="AA128" s="33">
        <v>0</v>
      </c>
      <c r="AB128" s="33">
        <v>0</v>
      </c>
      <c r="AC128" s="72">
        <v>1</v>
      </c>
      <c r="AD128" s="33">
        <v>0</v>
      </c>
      <c r="AE128" s="33">
        <v>0</v>
      </c>
      <c r="AF128" s="33">
        <v>0</v>
      </c>
      <c r="AG128" s="33">
        <v>0</v>
      </c>
      <c r="AH128" s="33">
        <v>0</v>
      </c>
      <c r="AI128" s="33">
        <v>0</v>
      </c>
      <c r="AJ128" s="33">
        <v>0</v>
      </c>
      <c r="AK128" s="33">
        <v>0</v>
      </c>
      <c r="AL128" s="33">
        <v>0</v>
      </c>
      <c r="AM128" s="33">
        <v>0</v>
      </c>
      <c r="AN128" s="33">
        <v>0</v>
      </c>
      <c r="AO128" s="33">
        <v>0</v>
      </c>
      <c r="AP128" s="33">
        <v>0</v>
      </c>
      <c r="AQ128" s="33">
        <v>0</v>
      </c>
      <c r="AR128" s="33">
        <v>0</v>
      </c>
      <c r="AS128" s="33">
        <v>0</v>
      </c>
      <c r="AT128" s="33">
        <v>0</v>
      </c>
      <c r="AU128" s="33">
        <v>0</v>
      </c>
      <c r="AV128" s="33">
        <v>1</v>
      </c>
      <c r="AW128" s="131" t="s">
        <v>34</v>
      </c>
    </row>
    <row r="129" spans="1:49" x14ac:dyDescent="0.2">
      <c r="A129" s="124" t="s">
        <v>437</v>
      </c>
      <c r="B129" s="122">
        <v>7.6</v>
      </c>
      <c r="C129" s="126">
        <v>24.2</v>
      </c>
      <c r="D129" s="162" t="s">
        <v>482</v>
      </c>
      <c r="E129" s="124">
        <v>350</v>
      </c>
      <c r="F129" s="3">
        <v>450</v>
      </c>
      <c r="G129" s="4">
        <v>0</v>
      </c>
      <c r="H129" s="4">
        <v>1</v>
      </c>
      <c r="I129" s="4">
        <v>1</v>
      </c>
      <c r="J129" s="4">
        <v>1</v>
      </c>
      <c r="K129" s="4">
        <v>1</v>
      </c>
      <c r="L129" s="4">
        <v>1</v>
      </c>
      <c r="M129" s="4">
        <v>0</v>
      </c>
      <c r="N129" s="4">
        <v>0</v>
      </c>
      <c r="O129" s="4">
        <v>0</v>
      </c>
      <c r="P129" s="4">
        <v>0</v>
      </c>
      <c r="Q129" s="4">
        <v>0</v>
      </c>
      <c r="R129" s="4">
        <v>0</v>
      </c>
      <c r="S129" s="4">
        <v>0</v>
      </c>
      <c r="T129" s="4">
        <v>0</v>
      </c>
      <c r="U129" s="4">
        <v>0</v>
      </c>
      <c r="V129" s="4">
        <v>0</v>
      </c>
      <c r="W129" s="4">
        <v>0</v>
      </c>
      <c r="X129" s="4">
        <v>0</v>
      </c>
      <c r="Y129" s="4">
        <v>0</v>
      </c>
      <c r="Z129" s="4">
        <v>0</v>
      </c>
      <c r="AA129" s="4">
        <v>0</v>
      </c>
      <c r="AB129" s="4">
        <v>0</v>
      </c>
      <c r="AC129" s="4">
        <v>0</v>
      </c>
      <c r="AD129" s="4">
        <v>0</v>
      </c>
      <c r="AE129" s="4">
        <v>0</v>
      </c>
      <c r="AF129" s="4">
        <v>0</v>
      </c>
      <c r="AG129" s="4">
        <v>0</v>
      </c>
      <c r="AH129" s="4">
        <v>0</v>
      </c>
      <c r="AI129" s="4">
        <v>0</v>
      </c>
      <c r="AJ129" s="4">
        <v>0</v>
      </c>
      <c r="AK129" s="4">
        <v>0</v>
      </c>
      <c r="AL129" s="4">
        <v>0</v>
      </c>
      <c r="AM129" s="4">
        <v>0</v>
      </c>
      <c r="AN129" s="4">
        <v>0</v>
      </c>
      <c r="AO129" s="4">
        <v>0</v>
      </c>
      <c r="AP129" s="4">
        <v>0</v>
      </c>
      <c r="AQ129" s="4">
        <v>0</v>
      </c>
      <c r="AR129" s="4">
        <v>0</v>
      </c>
      <c r="AS129" s="4">
        <v>0</v>
      </c>
      <c r="AT129" s="4">
        <v>0</v>
      </c>
      <c r="AU129" s="4">
        <v>0</v>
      </c>
      <c r="AV129" s="4">
        <v>1</v>
      </c>
      <c r="AW129" s="124"/>
    </row>
    <row r="130" spans="1:49" x14ac:dyDescent="0.2">
      <c r="A130" s="124" t="s">
        <v>240</v>
      </c>
      <c r="B130" s="122">
        <v>14.1</v>
      </c>
      <c r="C130" s="123">
        <v>21.4</v>
      </c>
      <c r="D130" s="159" t="s">
        <v>483</v>
      </c>
      <c r="E130" s="124">
        <v>770</v>
      </c>
      <c r="F130" s="3">
        <v>770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4">
        <v>0</v>
      </c>
      <c r="P130" s="4">
        <v>0</v>
      </c>
      <c r="Q130" s="4">
        <v>0</v>
      </c>
      <c r="R130" s="4">
        <v>0</v>
      </c>
      <c r="S130" s="4">
        <v>0</v>
      </c>
      <c r="T130" s="4">
        <v>0</v>
      </c>
      <c r="U130" s="4">
        <v>0</v>
      </c>
      <c r="V130" s="4">
        <v>0</v>
      </c>
      <c r="W130" s="4">
        <v>0</v>
      </c>
      <c r="X130" s="4">
        <v>0</v>
      </c>
      <c r="Y130" s="4">
        <v>0</v>
      </c>
      <c r="Z130" s="4">
        <v>0</v>
      </c>
      <c r="AA130" s="4">
        <v>0</v>
      </c>
      <c r="AB130" s="4">
        <v>1</v>
      </c>
      <c r="AC130" s="4">
        <v>0</v>
      </c>
      <c r="AD130" s="4">
        <v>0</v>
      </c>
      <c r="AE130" s="4">
        <v>0</v>
      </c>
      <c r="AF130" s="4">
        <v>0</v>
      </c>
      <c r="AG130" s="4">
        <v>0</v>
      </c>
      <c r="AH130" s="4">
        <v>0</v>
      </c>
      <c r="AI130" s="4">
        <v>0</v>
      </c>
      <c r="AJ130" s="4">
        <v>0</v>
      </c>
      <c r="AK130" s="4">
        <v>0</v>
      </c>
      <c r="AL130" s="4">
        <v>0</v>
      </c>
      <c r="AM130" s="4">
        <v>0</v>
      </c>
      <c r="AN130" s="4">
        <v>0</v>
      </c>
      <c r="AO130" s="4">
        <v>0</v>
      </c>
      <c r="AP130" s="4">
        <v>0</v>
      </c>
      <c r="AQ130" s="4">
        <v>0</v>
      </c>
      <c r="AR130" s="4">
        <v>0</v>
      </c>
      <c r="AS130" s="4">
        <v>0</v>
      </c>
      <c r="AT130" s="4">
        <v>0</v>
      </c>
      <c r="AU130" s="4">
        <v>0</v>
      </c>
      <c r="AV130" s="4">
        <v>1</v>
      </c>
      <c r="AW130" s="124"/>
    </row>
    <row r="131" spans="1:49" x14ac:dyDescent="0.2">
      <c r="A131" s="185" t="s">
        <v>438</v>
      </c>
      <c r="B131" s="186">
        <v>7.6</v>
      </c>
      <c r="C131" s="145">
        <v>19</v>
      </c>
      <c r="D131" s="194">
        <v>6.2</v>
      </c>
      <c r="E131" s="124">
        <v>1170</v>
      </c>
      <c r="F131" s="3">
        <v>1350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  <c r="N131" s="4">
        <v>0</v>
      </c>
      <c r="O131" s="4">
        <v>0</v>
      </c>
      <c r="P131" s="4">
        <v>0</v>
      </c>
      <c r="Q131" s="4">
        <v>0</v>
      </c>
      <c r="R131" s="4">
        <v>0</v>
      </c>
      <c r="S131" s="4">
        <v>0</v>
      </c>
      <c r="T131" s="4">
        <v>0</v>
      </c>
      <c r="U131" s="4">
        <v>0</v>
      </c>
      <c r="V131" s="4">
        <v>0</v>
      </c>
      <c r="W131" s="4">
        <v>0</v>
      </c>
      <c r="X131" s="4">
        <v>0</v>
      </c>
      <c r="Y131" s="4">
        <v>0</v>
      </c>
      <c r="Z131" s="4">
        <v>0</v>
      </c>
      <c r="AA131" s="4">
        <v>0</v>
      </c>
      <c r="AB131" s="4">
        <v>0</v>
      </c>
      <c r="AC131" s="4">
        <v>0</v>
      </c>
      <c r="AD131" s="4">
        <v>0</v>
      </c>
      <c r="AE131" s="4">
        <v>0</v>
      </c>
      <c r="AF131" s="4">
        <v>0</v>
      </c>
      <c r="AG131" s="4">
        <v>0</v>
      </c>
      <c r="AH131" s="4">
        <v>0</v>
      </c>
      <c r="AI131" s="4">
        <v>0</v>
      </c>
      <c r="AJ131" s="4">
        <v>0</v>
      </c>
      <c r="AK131" s="4">
        <v>1</v>
      </c>
      <c r="AL131" s="4">
        <v>1</v>
      </c>
      <c r="AM131" s="4">
        <v>1</v>
      </c>
      <c r="AN131" s="4">
        <v>1</v>
      </c>
      <c r="AO131" s="85">
        <v>1</v>
      </c>
      <c r="AP131" s="4">
        <v>0</v>
      </c>
      <c r="AQ131" s="4">
        <v>0</v>
      </c>
      <c r="AR131" s="4">
        <v>0</v>
      </c>
      <c r="AS131" s="4">
        <v>0</v>
      </c>
      <c r="AT131" s="4">
        <v>0</v>
      </c>
      <c r="AU131" s="4">
        <v>0</v>
      </c>
      <c r="AV131" s="4">
        <v>1</v>
      </c>
      <c r="AW131" s="124" t="s">
        <v>35</v>
      </c>
    </row>
    <row r="132" spans="1:49" x14ac:dyDescent="0.2">
      <c r="A132" s="124" t="s">
        <v>479</v>
      </c>
      <c r="B132" s="122">
        <v>0</v>
      </c>
      <c r="C132" s="123">
        <v>27</v>
      </c>
      <c r="D132" s="159" t="s">
        <v>483</v>
      </c>
      <c r="E132" s="124">
        <v>350</v>
      </c>
      <c r="F132" s="3">
        <v>1350</v>
      </c>
      <c r="G132" s="4">
        <v>0</v>
      </c>
      <c r="H132" s="4">
        <v>1</v>
      </c>
      <c r="I132" s="4">
        <v>1</v>
      </c>
      <c r="J132" s="4">
        <v>1</v>
      </c>
      <c r="K132" s="4">
        <v>1</v>
      </c>
      <c r="L132" s="4">
        <v>1</v>
      </c>
      <c r="M132" s="4">
        <v>1</v>
      </c>
      <c r="N132" s="4">
        <v>1</v>
      </c>
      <c r="O132" s="4">
        <v>1</v>
      </c>
      <c r="P132" s="4">
        <v>1</v>
      </c>
      <c r="Q132" s="4">
        <v>1</v>
      </c>
      <c r="R132" s="4">
        <v>1</v>
      </c>
      <c r="S132" s="4">
        <v>1</v>
      </c>
      <c r="T132" s="4">
        <v>1</v>
      </c>
      <c r="U132" s="4">
        <v>1</v>
      </c>
      <c r="V132" s="4">
        <v>1</v>
      </c>
      <c r="W132" s="4">
        <v>1</v>
      </c>
      <c r="X132" s="4">
        <v>1</v>
      </c>
      <c r="Y132" s="4">
        <v>1</v>
      </c>
      <c r="Z132" s="4">
        <v>1</v>
      </c>
      <c r="AA132" s="4">
        <v>1</v>
      </c>
      <c r="AB132" s="4">
        <v>1</v>
      </c>
      <c r="AC132" s="4">
        <v>1</v>
      </c>
      <c r="AD132" s="4">
        <v>1</v>
      </c>
      <c r="AE132" s="4">
        <v>1</v>
      </c>
      <c r="AF132" s="4">
        <v>1</v>
      </c>
      <c r="AG132" s="4">
        <v>1</v>
      </c>
      <c r="AH132" s="4">
        <v>1</v>
      </c>
      <c r="AI132" s="4">
        <v>1</v>
      </c>
      <c r="AJ132" s="4">
        <v>1</v>
      </c>
      <c r="AK132" s="4">
        <v>1</v>
      </c>
      <c r="AL132" s="4">
        <v>1</v>
      </c>
      <c r="AM132" s="4">
        <v>1</v>
      </c>
      <c r="AN132" s="4">
        <v>1</v>
      </c>
      <c r="AO132" s="4">
        <v>1</v>
      </c>
      <c r="AP132" s="4">
        <v>0</v>
      </c>
      <c r="AQ132" s="4">
        <v>0</v>
      </c>
      <c r="AR132" s="4">
        <v>0</v>
      </c>
      <c r="AS132" s="4">
        <v>0</v>
      </c>
      <c r="AT132" s="4">
        <v>0</v>
      </c>
      <c r="AU132" s="4">
        <v>0</v>
      </c>
      <c r="AV132" s="4">
        <v>1</v>
      </c>
      <c r="AW132" s="124"/>
    </row>
    <row r="133" spans="1:49" x14ac:dyDescent="0.2">
      <c r="A133" s="185" t="s">
        <v>439</v>
      </c>
      <c r="B133" s="200">
        <v>17.2</v>
      </c>
      <c r="C133" s="123">
        <v>25.5</v>
      </c>
      <c r="D133" s="159" t="s">
        <v>482</v>
      </c>
      <c r="E133" s="124" t="s">
        <v>75</v>
      </c>
      <c r="F133" s="3" t="s">
        <v>75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  <c r="N133" s="4">
        <v>0</v>
      </c>
      <c r="O133" s="4">
        <v>0</v>
      </c>
      <c r="P133" s="4">
        <v>0</v>
      </c>
      <c r="Q133" s="4">
        <v>0</v>
      </c>
      <c r="R133" s="4">
        <v>0</v>
      </c>
      <c r="S133" s="4">
        <v>0</v>
      </c>
      <c r="T133" s="4">
        <v>0</v>
      </c>
      <c r="U133" s="4">
        <v>0</v>
      </c>
      <c r="V133" s="4">
        <v>0</v>
      </c>
      <c r="W133" s="4">
        <v>0</v>
      </c>
      <c r="X133" s="4">
        <v>0</v>
      </c>
      <c r="Y133" s="4">
        <v>0</v>
      </c>
      <c r="Z133" s="4">
        <v>0</v>
      </c>
      <c r="AA133" s="4">
        <v>0</v>
      </c>
      <c r="AB133" s="4">
        <v>0</v>
      </c>
      <c r="AC133" s="4">
        <v>0</v>
      </c>
      <c r="AD133" s="4">
        <v>0</v>
      </c>
      <c r="AE133" s="4">
        <v>0</v>
      </c>
      <c r="AF133" s="4">
        <v>0</v>
      </c>
      <c r="AG133" s="4">
        <v>0</v>
      </c>
      <c r="AH133" s="4">
        <v>0</v>
      </c>
      <c r="AI133" s="4">
        <v>0</v>
      </c>
      <c r="AJ133" s="4">
        <v>0</v>
      </c>
      <c r="AK133" s="4">
        <v>0</v>
      </c>
      <c r="AL133" s="4">
        <v>0</v>
      </c>
      <c r="AM133" s="4">
        <v>0</v>
      </c>
      <c r="AN133" s="4">
        <v>0</v>
      </c>
      <c r="AO133" s="4">
        <v>0</v>
      </c>
      <c r="AP133" s="4">
        <v>0</v>
      </c>
      <c r="AQ133" s="4">
        <v>0</v>
      </c>
      <c r="AR133" s="4">
        <v>0</v>
      </c>
      <c r="AS133" s="4">
        <v>0</v>
      </c>
      <c r="AT133" s="4">
        <v>0</v>
      </c>
      <c r="AU133" s="4">
        <v>0</v>
      </c>
      <c r="AV133" s="34">
        <v>1</v>
      </c>
      <c r="AW133" s="124"/>
    </row>
    <row r="134" spans="1:49" x14ac:dyDescent="0.2">
      <c r="A134" s="118" t="s">
        <v>371</v>
      </c>
      <c r="B134" s="119" t="s">
        <v>75</v>
      </c>
      <c r="C134" s="120" t="s">
        <v>75</v>
      </c>
      <c r="D134" s="120"/>
      <c r="E134" s="118">
        <v>350</v>
      </c>
      <c r="F134" s="24">
        <v>1500</v>
      </c>
      <c r="G134" s="25">
        <v>0</v>
      </c>
      <c r="H134" s="25">
        <v>1</v>
      </c>
      <c r="I134" s="25">
        <v>1</v>
      </c>
      <c r="J134" s="25">
        <v>1</v>
      </c>
      <c r="K134" s="25">
        <v>1</v>
      </c>
      <c r="L134" s="25">
        <v>1</v>
      </c>
      <c r="M134" s="25">
        <v>1</v>
      </c>
      <c r="N134" s="25">
        <v>1</v>
      </c>
      <c r="O134" s="25">
        <v>1</v>
      </c>
      <c r="P134" s="25">
        <v>1</v>
      </c>
      <c r="Q134" s="25">
        <v>1</v>
      </c>
      <c r="R134" s="25">
        <v>1</v>
      </c>
      <c r="S134" s="25">
        <v>1</v>
      </c>
      <c r="T134" s="25">
        <v>1</v>
      </c>
      <c r="U134" s="25">
        <v>1</v>
      </c>
      <c r="V134" s="25">
        <v>1</v>
      </c>
      <c r="W134" s="25">
        <v>1</v>
      </c>
      <c r="X134" s="25">
        <v>1</v>
      </c>
      <c r="Y134" s="25">
        <v>1</v>
      </c>
      <c r="Z134" s="25">
        <v>1</v>
      </c>
      <c r="AA134" s="25">
        <v>1</v>
      </c>
      <c r="AB134" s="25">
        <v>1</v>
      </c>
      <c r="AC134" s="25">
        <v>1</v>
      </c>
      <c r="AD134" s="25">
        <v>1</v>
      </c>
      <c r="AE134" s="25">
        <v>1</v>
      </c>
      <c r="AF134" s="25">
        <v>1</v>
      </c>
      <c r="AG134" s="25">
        <v>1</v>
      </c>
      <c r="AH134" s="25">
        <v>1</v>
      </c>
      <c r="AI134" s="25">
        <v>1</v>
      </c>
      <c r="AJ134" s="25">
        <v>1</v>
      </c>
      <c r="AK134" s="25">
        <v>1</v>
      </c>
      <c r="AL134" s="25">
        <v>1</v>
      </c>
      <c r="AM134" s="25">
        <v>1</v>
      </c>
      <c r="AN134" s="25">
        <v>1</v>
      </c>
      <c r="AO134" s="25">
        <v>1</v>
      </c>
      <c r="AP134" s="25">
        <v>1</v>
      </c>
      <c r="AQ134" s="25">
        <v>1</v>
      </c>
      <c r="AR134" s="25">
        <v>0</v>
      </c>
      <c r="AS134" s="25">
        <v>0</v>
      </c>
      <c r="AT134" s="25">
        <v>0</v>
      </c>
      <c r="AU134" s="25">
        <v>0</v>
      </c>
      <c r="AV134" s="25">
        <v>1</v>
      </c>
      <c r="AW134" s="118" t="s">
        <v>128</v>
      </c>
    </row>
    <row r="135" spans="1:49" x14ac:dyDescent="0.2">
      <c r="A135" s="124" t="s">
        <v>440</v>
      </c>
      <c r="B135" s="122">
        <v>3.4</v>
      </c>
      <c r="C135" s="123">
        <v>24.9</v>
      </c>
      <c r="D135" s="159" t="s">
        <v>483</v>
      </c>
      <c r="E135" s="124">
        <v>300</v>
      </c>
      <c r="F135" s="3">
        <v>1600</v>
      </c>
      <c r="G135" s="4">
        <v>1</v>
      </c>
      <c r="H135" s="4">
        <v>1</v>
      </c>
      <c r="I135" s="4">
        <v>1</v>
      </c>
      <c r="J135" s="4">
        <v>1</v>
      </c>
      <c r="K135" s="4">
        <v>1</v>
      </c>
      <c r="L135" s="4">
        <v>1</v>
      </c>
      <c r="M135" s="4">
        <v>1</v>
      </c>
      <c r="N135" s="4">
        <v>1</v>
      </c>
      <c r="O135" s="4">
        <v>1</v>
      </c>
      <c r="P135" s="4">
        <v>1</v>
      </c>
      <c r="Q135" s="4">
        <v>1</v>
      </c>
      <c r="R135" s="4">
        <v>1</v>
      </c>
      <c r="S135" s="4">
        <v>1</v>
      </c>
      <c r="T135" s="4">
        <v>1</v>
      </c>
      <c r="U135" s="4">
        <v>1</v>
      </c>
      <c r="V135" s="4">
        <v>1</v>
      </c>
      <c r="W135" s="4">
        <v>1</v>
      </c>
      <c r="X135" s="4">
        <v>1</v>
      </c>
      <c r="Y135" s="4">
        <v>1</v>
      </c>
      <c r="Z135" s="4">
        <v>1</v>
      </c>
      <c r="AA135" s="4">
        <v>1</v>
      </c>
      <c r="AB135" s="4">
        <v>1</v>
      </c>
      <c r="AC135" s="4">
        <v>1</v>
      </c>
      <c r="AD135" s="4">
        <v>1</v>
      </c>
      <c r="AE135" s="4">
        <v>1</v>
      </c>
      <c r="AF135" s="4">
        <v>1</v>
      </c>
      <c r="AG135" s="4">
        <v>1</v>
      </c>
      <c r="AH135" s="4">
        <v>1</v>
      </c>
      <c r="AI135" s="4">
        <v>1</v>
      </c>
      <c r="AJ135" s="4">
        <v>1</v>
      </c>
      <c r="AK135" s="4">
        <v>1</v>
      </c>
      <c r="AL135" s="4">
        <v>1</v>
      </c>
      <c r="AM135" s="4">
        <v>1</v>
      </c>
      <c r="AN135" s="4">
        <v>1</v>
      </c>
      <c r="AO135" s="4">
        <v>1</v>
      </c>
      <c r="AP135" s="4">
        <v>1</v>
      </c>
      <c r="AQ135" s="4">
        <v>1</v>
      </c>
      <c r="AR135" s="4">
        <v>1</v>
      </c>
      <c r="AS135" s="4">
        <v>1</v>
      </c>
      <c r="AT135" s="4">
        <v>1</v>
      </c>
      <c r="AU135" s="4">
        <v>0</v>
      </c>
      <c r="AV135" s="4">
        <v>1</v>
      </c>
      <c r="AW135" s="124"/>
    </row>
    <row r="136" spans="1:49" x14ac:dyDescent="0.2">
      <c r="A136" s="124" t="s">
        <v>441</v>
      </c>
      <c r="B136" s="122">
        <v>-12</v>
      </c>
      <c r="C136" s="123">
        <v>21.7</v>
      </c>
      <c r="D136" s="159" t="s">
        <v>483</v>
      </c>
      <c r="E136" s="124">
        <v>300</v>
      </c>
      <c r="F136" s="3">
        <v>1620</v>
      </c>
      <c r="G136" s="4">
        <v>1</v>
      </c>
      <c r="H136" s="4">
        <v>1</v>
      </c>
      <c r="I136" s="4">
        <v>1</v>
      </c>
      <c r="J136" s="4">
        <v>1</v>
      </c>
      <c r="K136" s="4">
        <v>1</v>
      </c>
      <c r="L136" s="4">
        <v>1</v>
      </c>
      <c r="M136" s="4">
        <v>1</v>
      </c>
      <c r="N136" s="4">
        <v>1</v>
      </c>
      <c r="O136" s="4">
        <v>1</v>
      </c>
      <c r="P136" s="4">
        <v>1</v>
      </c>
      <c r="Q136" s="4">
        <v>1</v>
      </c>
      <c r="R136" s="4">
        <v>1</v>
      </c>
      <c r="S136" s="4">
        <v>1</v>
      </c>
      <c r="T136" s="4">
        <v>1</v>
      </c>
      <c r="U136" s="4">
        <v>1</v>
      </c>
      <c r="V136" s="4">
        <v>1</v>
      </c>
      <c r="W136" s="4">
        <v>1</v>
      </c>
      <c r="X136" s="4">
        <v>1</v>
      </c>
      <c r="Y136" s="4">
        <v>1</v>
      </c>
      <c r="Z136" s="4">
        <v>1</v>
      </c>
      <c r="AA136" s="4">
        <v>1</v>
      </c>
      <c r="AB136" s="4">
        <v>1</v>
      </c>
      <c r="AC136" s="4">
        <v>1</v>
      </c>
      <c r="AD136" s="4">
        <v>1</v>
      </c>
      <c r="AE136" s="4">
        <v>1</v>
      </c>
      <c r="AF136" s="4">
        <v>1</v>
      </c>
      <c r="AG136" s="4">
        <v>1</v>
      </c>
      <c r="AH136" s="4">
        <v>1</v>
      </c>
      <c r="AI136" s="4">
        <v>1</v>
      </c>
      <c r="AJ136" s="4">
        <v>1</v>
      </c>
      <c r="AK136" s="4">
        <v>1</v>
      </c>
      <c r="AL136" s="4">
        <v>1</v>
      </c>
      <c r="AM136" s="4">
        <v>1</v>
      </c>
      <c r="AN136" s="4">
        <v>1</v>
      </c>
      <c r="AO136" s="4">
        <v>1</v>
      </c>
      <c r="AP136" s="4">
        <v>1</v>
      </c>
      <c r="AQ136" s="4">
        <v>1</v>
      </c>
      <c r="AR136" s="4">
        <v>1</v>
      </c>
      <c r="AS136" s="4">
        <v>1</v>
      </c>
      <c r="AT136" s="4">
        <v>1</v>
      </c>
      <c r="AU136" s="4">
        <v>1</v>
      </c>
      <c r="AV136" s="4">
        <v>1</v>
      </c>
      <c r="AW136" s="124"/>
    </row>
    <row r="137" spans="1:49" x14ac:dyDescent="0.2">
      <c r="A137" s="118" t="s">
        <v>372</v>
      </c>
      <c r="B137" s="119" t="s">
        <v>75</v>
      </c>
      <c r="C137" s="118" t="s">
        <v>75</v>
      </c>
      <c r="D137" s="118"/>
      <c r="E137" s="118">
        <v>450</v>
      </c>
      <c r="F137" s="24">
        <v>1300</v>
      </c>
      <c r="G137" s="25">
        <v>0</v>
      </c>
      <c r="H137" s="25">
        <v>0</v>
      </c>
      <c r="I137" s="25">
        <v>0</v>
      </c>
      <c r="J137" s="25">
        <v>0</v>
      </c>
      <c r="K137" s="25">
        <v>0</v>
      </c>
      <c r="L137" s="25">
        <v>1</v>
      </c>
      <c r="M137" s="25">
        <v>1</v>
      </c>
      <c r="N137" s="25">
        <v>1</v>
      </c>
      <c r="O137" s="25">
        <v>1</v>
      </c>
      <c r="P137" s="25">
        <v>1</v>
      </c>
      <c r="Q137" s="25">
        <v>1</v>
      </c>
      <c r="R137" s="25">
        <v>1</v>
      </c>
      <c r="S137" s="25">
        <v>1</v>
      </c>
      <c r="T137" s="25">
        <v>1</v>
      </c>
      <c r="U137" s="25">
        <v>1</v>
      </c>
      <c r="V137" s="25">
        <v>1</v>
      </c>
      <c r="W137" s="25">
        <v>1</v>
      </c>
      <c r="X137" s="25">
        <v>1</v>
      </c>
      <c r="Y137" s="25">
        <v>1</v>
      </c>
      <c r="Z137" s="25">
        <v>1</v>
      </c>
      <c r="AA137" s="25">
        <v>1</v>
      </c>
      <c r="AB137" s="25">
        <v>1</v>
      </c>
      <c r="AC137" s="25">
        <v>1</v>
      </c>
      <c r="AD137" s="25">
        <v>1</v>
      </c>
      <c r="AE137" s="25">
        <v>1</v>
      </c>
      <c r="AF137" s="25">
        <v>1</v>
      </c>
      <c r="AG137" s="25">
        <v>1</v>
      </c>
      <c r="AH137" s="25">
        <v>1</v>
      </c>
      <c r="AI137" s="25">
        <v>1</v>
      </c>
      <c r="AJ137" s="25">
        <v>1</v>
      </c>
      <c r="AK137" s="25">
        <v>1</v>
      </c>
      <c r="AL137" s="25">
        <v>1</v>
      </c>
      <c r="AM137" s="25">
        <v>1</v>
      </c>
      <c r="AN137" s="25">
        <v>1</v>
      </c>
      <c r="AO137" s="25">
        <v>0</v>
      </c>
      <c r="AP137" s="25">
        <v>0</v>
      </c>
      <c r="AQ137" s="25">
        <v>0</v>
      </c>
      <c r="AR137" s="25">
        <v>0</v>
      </c>
      <c r="AS137" s="25">
        <v>0</v>
      </c>
      <c r="AT137" s="25">
        <v>0</v>
      </c>
      <c r="AU137" s="25">
        <v>0</v>
      </c>
      <c r="AV137" s="25">
        <v>1</v>
      </c>
      <c r="AW137" s="118" t="s">
        <v>276</v>
      </c>
    </row>
    <row r="138" spans="1:49" x14ac:dyDescent="0.2">
      <c r="A138" s="118" t="s">
        <v>373</v>
      </c>
      <c r="B138" s="119" t="s">
        <v>75</v>
      </c>
      <c r="C138" s="120" t="s">
        <v>75</v>
      </c>
      <c r="D138" s="120"/>
      <c r="E138" s="118">
        <v>300</v>
      </c>
      <c r="F138" s="24">
        <v>1600</v>
      </c>
      <c r="G138" s="25">
        <v>1</v>
      </c>
      <c r="H138" s="25">
        <v>1</v>
      </c>
      <c r="I138" s="25">
        <v>1</v>
      </c>
      <c r="J138" s="25">
        <v>1</v>
      </c>
      <c r="K138" s="25">
        <v>1</v>
      </c>
      <c r="L138" s="25">
        <v>1</v>
      </c>
      <c r="M138" s="25">
        <v>1</v>
      </c>
      <c r="N138" s="25">
        <v>1</v>
      </c>
      <c r="O138" s="25">
        <v>1</v>
      </c>
      <c r="P138" s="25">
        <v>1</v>
      </c>
      <c r="Q138" s="25">
        <v>1</v>
      </c>
      <c r="R138" s="25">
        <v>1</v>
      </c>
      <c r="S138" s="25">
        <v>1</v>
      </c>
      <c r="T138" s="25">
        <v>1</v>
      </c>
      <c r="U138" s="25">
        <v>1</v>
      </c>
      <c r="V138" s="25">
        <v>1</v>
      </c>
      <c r="W138" s="25">
        <v>1</v>
      </c>
      <c r="X138" s="25">
        <v>1</v>
      </c>
      <c r="Y138" s="25">
        <v>1</v>
      </c>
      <c r="Z138" s="25">
        <v>1</v>
      </c>
      <c r="AA138" s="25">
        <v>1</v>
      </c>
      <c r="AB138" s="25">
        <v>1</v>
      </c>
      <c r="AC138" s="25">
        <v>1</v>
      </c>
      <c r="AD138" s="25">
        <v>1</v>
      </c>
      <c r="AE138" s="25">
        <v>1</v>
      </c>
      <c r="AF138" s="25">
        <v>1</v>
      </c>
      <c r="AG138" s="25">
        <v>1</v>
      </c>
      <c r="AH138" s="25">
        <v>1</v>
      </c>
      <c r="AI138" s="25">
        <v>1</v>
      </c>
      <c r="AJ138" s="25">
        <v>1</v>
      </c>
      <c r="AK138" s="25">
        <v>1</v>
      </c>
      <c r="AL138" s="25">
        <v>1</v>
      </c>
      <c r="AM138" s="25">
        <v>1</v>
      </c>
      <c r="AN138" s="25">
        <v>1</v>
      </c>
      <c r="AO138" s="25">
        <v>1</v>
      </c>
      <c r="AP138" s="25">
        <v>1</v>
      </c>
      <c r="AQ138" s="25">
        <v>1</v>
      </c>
      <c r="AR138" s="25">
        <v>1</v>
      </c>
      <c r="AS138" s="25">
        <v>1</v>
      </c>
      <c r="AT138" s="25">
        <v>1</v>
      </c>
      <c r="AU138" s="25">
        <v>0</v>
      </c>
      <c r="AV138" s="25">
        <v>1</v>
      </c>
      <c r="AW138" s="118" t="s">
        <v>276</v>
      </c>
    </row>
    <row r="139" spans="1:49" x14ac:dyDescent="0.2">
      <c r="A139" s="118" t="s">
        <v>374</v>
      </c>
      <c r="B139" s="119" t="s">
        <v>75</v>
      </c>
      <c r="C139" s="120" t="s">
        <v>75</v>
      </c>
      <c r="D139" s="120"/>
      <c r="E139" s="118">
        <v>370</v>
      </c>
      <c r="F139" s="24">
        <v>1400</v>
      </c>
      <c r="G139" s="25">
        <v>0</v>
      </c>
      <c r="H139" s="25">
        <v>0</v>
      </c>
      <c r="I139" s="25">
        <v>1</v>
      </c>
      <c r="J139" s="25">
        <v>1</v>
      </c>
      <c r="K139" s="25">
        <v>1</v>
      </c>
      <c r="L139" s="25">
        <v>1</v>
      </c>
      <c r="M139" s="25">
        <v>1</v>
      </c>
      <c r="N139" s="25">
        <v>1</v>
      </c>
      <c r="O139" s="25">
        <v>1</v>
      </c>
      <c r="P139" s="25">
        <v>1</v>
      </c>
      <c r="Q139" s="25">
        <v>1</v>
      </c>
      <c r="R139" s="25">
        <v>1</v>
      </c>
      <c r="S139" s="25">
        <v>1</v>
      </c>
      <c r="T139" s="25">
        <v>1</v>
      </c>
      <c r="U139" s="25">
        <v>1</v>
      </c>
      <c r="V139" s="25">
        <v>1</v>
      </c>
      <c r="W139" s="25">
        <v>1</v>
      </c>
      <c r="X139" s="25">
        <v>1</v>
      </c>
      <c r="Y139" s="25">
        <v>1</v>
      </c>
      <c r="Z139" s="25">
        <v>1</v>
      </c>
      <c r="AA139" s="25">
        <v>1</v>
      </c>
      <c r="AB139" s="25">
        <v>1</v>
      </c>
      <c r="AC139" s="25">
        <v>1</v>
      </c>
      <c r="AD139" s="25">
        <v>1</v>
      </c>
      <c r="AE139" s="25">
        <v>1</v>
      </c>
      <c r="AF139" s="25">
        <v>1</v>
      </c>
      <c r="AG139" s="25">
        <v>1</v>
      </c>
      <c r="AH139" s="25">
        <v>1</v>
      </c>
      <c r="AI139" s="25">
        <v>1</v>
      </c>
      <c r="AJ139" s="25">
        <v>1</v>
      </c>
      <c r="AK139" s="25">
        <v>1</v>
      </c>
      <c r="AL139" s="25">
        <v>1</v>
      </c>
      <c r="AM139" s="25">
        <v>1</v>
      </c>
      <c r="AN139" s="25">
        <v>1</v>
      </c>
      <c r="AO139" s="25">
        <v>1</v>
      </c>
      <c r="AP139" s="25">
        <v>1</v>
      </c>
      <c r="AQ139" s="25">
        <v>0</v>
      </c>
      <c r="AR139" s="25">
        <v>0</v>
      </c>
      <c r="AS139" s="25">
        <v>0</v>
      </c>
      <c r="AT139" s="25">
        <v>0</v>
      </c>
      <c r="AU139" s="25">
        <v>0</v>
      </c>
      <c r="AV139" s="25">
        <v>1</v>
      </c>
      <c r="AW139" s="118" t="s">
        <v>276</v>
      </c>
    </row>
    <row r="140" spans="1:49" x14ac:dyDescent="0.2">
      <c r="A140" s="124" t="s">
        <v>442</v>
      </c>
      <c r="B140" s="122">
        <v>10</v>
      </c>
      <c r="C140" s="123">
        <v>27.7</v>
      </c>
      <c r="D140" s="159" t="s">
        <v>483</v>
      </c>
      <c r="E140" s="124">
        <v>700</v>
      </c>
      <c r="F140" s="3">
        <v>1250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  <c r="L140" s="4">
        <v>0</v>
      </c>
      <c r="M140" s="4">
        <v>0</v>
      </c>
      <c r="N140" s="4">
        <v>0</v>
      </c>
      <c r="O140" s="4">
        <v>0</v>
      </c>
      <c r="P140" s="4">
        <v>0</v>
      </c>
      <c r="Q140" s="4">
        <v>0</v>
      </c>
      <c r="R140" s="4">
        <v>0</v>
      </c>
      <c r="S140" s="4">
        <v>0</v>
      </c>
      <c r="T140" s="4">
        <v>0</v>
      </c>
      <c r="U140" s="4">
        <v>0</v>
      </c>
      <c r="V140" s="4">
        <v>0</v>
      </c>
      <c r="W140" s="4">
        <v>1</v>
      </c>
      <c r="X140" s="4">
        <v>1</v>
      </c>
      <c r="Y140" s="4">
        <v>1</v>
      </c>
      <c r="Z140" s="4">
        <v>1</v>
      </c>
      <c r="AA140" s="4">
        <v>1</v>
      </c>
      <c r="AB140" s="4">
        <v>1</v>
      </c>
      <c r="AC140" s="4">
        <v>1</v>
      </c>
      <c r="AD140" s="4">
        <v>1</v>
      </c>
      <c r="AE140" s="4">
        <v>1</v>
      </c>
      <c r="AF140" s="4">
        <v>1</v>
      </c>
      <c r="AG140" s="4">
        <v>1</v>
      </c>
      <c r="AH140" s="4">
        <v>1</v>
      </c>
      <c r="AI140" s="4">
        <v>1</v>
      </c>
      <c r="AJ140" s="4">
        <v>1</v>
      </c>
      <c r="AK140" s="4">
        <v>1</v>
      </c>
      <c r="AL140" s="4">
        <v>1</v>
      </c>
      <c r="AM140" s="4">
        <v>1</v>
      </c>
      <c r="AN140" s="4">
        <v>0</v>
      </c>
      <c r="AO140" s="4">
        <v>0</v>
      </c>
      <c r="AP140" s="4">
        <v>0</v>
      </c>
      <c r="AQ140" s="4">
        <v>0</v>
      </c>
      <c r="AR140" s="4">
        <v>0</v>
      </c>
      <c r="AS140" s="4">
        <v>0</v>
      </c>
      <c r="AT140" s="4">
        <v>0</v>
      </c>
      <c r="AU140" s="4">
        <v>0</v>
      </c>
      <c r="AV140" s="4">
        <v>1</v>
      </c>
      <c r="AW140" s="124"/>
    </row>
    <row r="141" spans="1:49" x14ac:dyDescent="0.2">
      <c r="A141" s="118" t="s">
        <v>356</v>
      </c>
      <c r="B141" s="119" t="s">
        <v>75</v>
      </c>
      <c r="C141" s="120" t="s">
        <v>75</v>
      </c>
      <c r="D141" s="120"/>
      <c r="E141" s="118">
        <v>770</v>
      </c>
      <c r="F141" s="24">
        <v>1000</v>
      </c>
      <c r="G141" s="25">
        <v>0</v>
      </c>
      <c r="H141" s="25">
        <v>0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>
        <v>0</v>
      </c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5">
        <v>0</v>
      </c>
      <c r="AB141" s="25">
        <v>1</v>
      </c>
      <c r="AC141" s="25">
        <v>1</v>
      </c>
      <c r="AD141" s="25">
        <v>1</v>
      </c>
      <c r="AE141" s="25">
        <v>1</v>
      </c>
      <c r="AF141" s="25">
        <v>1</v>
      </c>
      <c r="AG141" s="25">
        <v>1</v>
      </c>
      <c r="AH141" s="25">
        <v>1</v>
      </c>
      <c r="AI141" s="25">
        <v>1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5">
        <v>0</v>
      </c>
      <c r="AT141" s="25">
        <v>0</v>
      </c>
      <c r="AU141" s="25">
        <v>0</v>
      </c>
      <c r="AV141" s="25">
        <v>1</v>
      </c>
      <c r="AW141" s="118" t="s">
        <v>37</v>
      </c>
    </row>
    <row r="142" spans="1:49" x14ac:dyDescent="0.2">
      <c r="A142" s="131" t="s">
        <v>130</v>
      </c>
      <c r="B142" s="132">
        <v>9.5</v>
      </c>
      <c r="C142" s="133">
        <v>23.1</v>
      </c>
      <c r="D142" s="160" t="s">
        <v>482</v>
      </c>
      <c r="E142" s="131">
        <v>700</v>
      </c>
      <c r="F142" s="32">
        <v>710</v>
      </c>
      <c r="G142" s="33">
        <v>0</v>
      </c>
      <c r="H142" s="33">
        <v>0</v>
      </c>
      <c r="I142" s="33">
        <v>0</v>
      </c>
      <c r="J142" s="33">
        <v>0</v>
      </c>
      <c r="K142" s="33">
        <v>0</v>
      </c>
      <c r="L142" s="33">
        <v>0</v>
      </c>
      <c r="M142" s="33">
        <v>0</v>
      </c>
      <c r="N142" s="33">
        <v>0</v>
      </c>
      <c r="O142" s="33">
        <v>0</v>
      </c>
      <c r="P142" s="33">
        <v>0</v>
      </c>
      <c r="Q142" s="33">
        <v>0</v>
      </c>
      <c r="R142" s="33">
        <v>0</v>
      </c>
      <c r="S142" s="33">
        <v>0</v>
      </c>
      <c r="T142" s="33">
        <v>0</v>
      </c>
      <c r="U142" s="33">
        <v>0</v>
      </c>
      <c r="V142" s="33">
        <v>0</v>
      </c>
      <c r="W142" s="33">
        <v>1</v>
      </c>
      <c r="X142" s="33">
        <v>1</v>
      </c>
      <c r="Y142" s="33">
        <v>0</v>
      </c>
      <c r="Z142" s="33">
        <v>0</v>
      </c>
      <c r="AA142" s="33">
        <v>0</v>
      </c>
      <c r="AB142" s="33">
        <v>0</v>
      </c>
      <c r="AC142" s="33">
        <v>0</v>
      </c>
      <c r="AD142" s="33">
        <v>0</v>
      </c>
      <c r="AE142" s="33">
        <v>0</v>
      </c>
      <c r="AF142" s="33">
        <v>0</v>
      </c>
      <c r="AG142" s="33">
        <v>0</v>
      </c>
      <c r="AH142" s="33">
        <v>0</v>
      </c>
      <c r="AI142" s="33">
        <v>0</v>
      </c>
      <c r="AJ142" s="33">
        <v>0</v>
      </c>
      <c r="AK142" s="33">
        <v>0</v>
      </c>
      <c r="AL142" s="33">
        <v>0</v>
      </c>
      <c r="AM142" s="33">
        <v>0</v>
      </c>
      <c r="AN142" s="33">
        <v>0</v>
      </c>
      <c r="AO142" s="33">
        <v>0</v>
      </c>
      <c r="AP142" s="33">
        <v>0</v>
      </c>
      <c r="AQ142" s="33">
        <v>0</v>
      </c>
      <c r="AR142" s="33">
        <v>0</v>
      </c>
      <c r="AS142" s="33">
        <v>0</v>
      </c>
      <c r="AT142" s="33">
        <v>0</v>
      </c>
      <c r="AU142" s="33">
        <v>0</v>
      </c>
      <c r="AV142" s="33">
        <v>1</v>
      </c>
      <c r="AW142" s="131" t="s">
        <v>36</v>
      </c>
    </row>
    <row r="143" spans="1:49" x14ac:dyDescent="0.2">
      <c r="A143" s="124" t="s">
        <v>443</v>
      </c>
      <c r="B143" s="122">
        <v>11.3</v>
      </c>
      <c r="C143" s="123">
        <v>22.1</v>
      </c>
      <c r="D143" s="159" t="s">
        <v>483</v>
      </c>
      <c r="E143" s="124">
        <v>400</v>
      </c>
      <c r="F143" s="3">
        <v>1300</v>
      </c>
      <c r="G143" s="4">
        <v>0</v>
      </c>
      <c r="H143" s="4">
        <v>0</v>
      </c>
      <c r="I143" s="4">
        <v>0</v>
      </c>
      <c r="J143" s="4">
        <v>1</v>
      </c>
      <c r="K143" s="4">
        <v>1</v>
      </c>
      <c r="L143" s="4">
        <v>1</v>
      </c>
      <c r="M143" s="4">
        <v>1</v>
      </c>
      <c r="N143" s="4">
        <v>1</v>
      </c>
      <c r="O143" s="4">
        <v>1</v>
      </c>
      <c r="P143" s="4">
        <v>1</v>
      </c>
      <c r="Q143" s="4">
        <v>1</v>
      </c>
      <c r="R143" s="4">
        <v>1</v>
      </c>
      <c r="S143" s="4">
        <v>1</v>
      </c>
      <c r="T143" s="4">
        <v>1</v>
      </c>
      <c r="U143" s="4">
        <v>1</v>
      </c>
      <c r="V143" s="4">
        <v>1</v>
      </c>
      <c r="W143" s="4">
        <v>1</v>
      </c>
      <c r="X143" s="4">
        <v>1</v>
      </c>
      <c r="Y143" s="4">
        <v>1</v>
      </c>
      <c r="Z143" s="4">
        <v>1</v>
      </c>
      <c r="AA143" s="4">
        <v>1</v>
      </c>
      <c r="AB143" s="4">
        <v>1</v>
      </c>
      <c r="AC143" s="4">
        <v>1</v>
      </c>
      <c r="AD143" s="4">
        <v>1</v>
      </c>
      <c r="AE143" s="4">
        <v>1</v>
      </c>
      <c r="AF143" s="4">
        <v>1</v>
      </c>
      <c r="AG143" s="4">
        <v>1</v>
      </c>
      <c r="AH143" s="4">
        <v>1</v>
      </c>
      <c r="AI143" s="4">
        <v>1</v>
      </c>
      <c r="AJ143" s="4">
        <v>1</v>
      </c>
      <c r="AK143" s="4">
        <v>1</v>
      </c>
      <c r="AL143" s="4">
        <v>1</v>
      </c>
      <c r="AM143" s="4">
        <v>1</v>
      </c>
      <c r="AN143" s="4">
        <v>1</v>
      </c>
      <c r="AO143" s="4">
        <v>0</v>
      </c>
      <c r="AP143" s="4">
        <v>0</v>
      </c>
      <c r="AQ143" s="4">
        <v>0</v>
      </c>
      <c r="AR143" s="4">
        <v>0</v>
      </c>
      <c r="AS143" s="4">
        <v>0</v>
      </c>
      <c r="AT143" s="4">
        <v>0</v>
      </c>
      <c r="AU143" s="4">
        <v>0</v>
      </c>
      <c r="AV143" s="4">
        <v>1</v>
      </c>
      <c r="AW143" s="124" t="s">
        <v>444</v>
      </c>
    </row>
    <row r="144" spans="1:49" x14ac:dyDescent="0.2">
      <c r="A144" s="124" t="s">
        <v>255</v>
      </c>
      <c r="B144" s="122">
        <v>9.3000000000000007</v>
      </c>
      <c r="C144" s="126">
        <v>21.3</v>
      </c>
      <c r="D144" s="162" t="s">
        <v>483</v>
      </c>
      <c r="E144" s="124">
        <v>820</v>
      </c>
      <c r="F144" s="3">
        <v>820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  <c r="L144" s="4">
        <v>0</v>
      </c>
      <c r="M144" s="4">
        <v>0</v>
      </c>
      <c r="N144" s="4">
        <v>0</v>
      </c>
      <c r="O144" s="4">
        <v>0</v>
      </c>
      <c r="P144" s="4">
        <v>0</v>
      </c>
      <c r="Q144" s="4">
        <v>0</v>
      </c>
      <c r="R144" s="4">
        <v>0</v>
      </c>
      <c r="S144" s="4">
        <v>0</v>
      </c>
      <c r="T144" s="4">
        <v>0</v>
      </c>
      <c r="U144" s="4">
        <v>0</v>
      </c>
      <c r="V144" s="4">
        <v>0</v>
      </c>
      <c r="W144" s="4">
        <v>0</v>
      </c>
      <c r="X144" s="4">
        <v>0</v>
      </c>
      <c r="Y144" s="4">
        <v>0</v>
      </c>
      <c r="Z144" s="4">
        <v>0</v>
      </c>
      <c r="AA144" s="4">
        <v>0</v>
      </c>
      <c r="AB144" s="4">
        <v>0</v>
      </c>
      <c r="AC144" s="4">
        <v>0</v>
      </c>
      <c r="AD144" s="4">
        <v>1</v>
      </c>
      <c r="AE144" s="4">
        <v>0</v>
      </c>
      <c r="AF144" s="4">
        <v>0</v>
      </c>
      <c r="AG144" s="4">
        <v>0</v>
      </c>
      <c r="AH144" s="4">
        <v>0</v>
      </c>
      <c r="AI144" s="4">
        <v>0</v>
      </c>
      <c r="AJ144" s="4">
        <v>0</v>
      </c>
      <c r="AK144" s="4">
        <v>0</v>
      </c>
      <c r="AL144" s="4">
        <v>0</v>
      </c>
      <c r="AM144" s="4">
        <v>0</v>
      </c>
      <c r="AN144" s="4">
        <v>0</v>
      </c>
      <c r="AO144" s="4">
        <v>0</v>
      </c>
      <c r="AP144" s="4">
        <v>0</v>
      </c>
      <c r="AQ144" s="4">
        <v>0</v>
      </c>
      <c r="AR144" s="4">
        <v>0</v>
      </c>
      <c r="AS144" s="4">
        <v>0</v>
      </c>
      <c r="AT144" s="4">
        <v>0</v>
      </c>
      <c r="AU144" s="4">
        <v>0</v>
      </c>
      <c r="AV144" s="4">
        <v>1</v>
      </c>
      <c r="AW144" s="124"/>
    </row>
    <row r="145" spans="1:49" x14ac:dyDescent="0.2">
      <c r="A145" s="118" t="s">
        <v>138</v>
      </c>
      <c r="B145" s="119" t="s">
        <v>75</v>
      </c>
      <c r="C145" s="120" t="s">
        <v>75</v>
      </c>
      <c r="D145" s="120"/>
      <c r="E145" s="118">
        <v>700</v>
      </c>
      <c r="F145" s="24">
        <v>1300</v>
      </c>
      <c r="G145" s="25">
        <v>0</v>
      </c>
      <c r="H145" s="25">
        <v>0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>
        <v>0</v>
      </c>
      <c r="T145" s="25">
        <v>0</v>
      </c>
      <c r="U145" s="25">
        <v>0</v>
      </c>
      <c r="V145" s="25">
        <v>0</v>
      </c>
      <c r="W145" s="25">
        <v>1</v>
      </c>
      <c r="X145" s="25">
        <v>1</v>
      </c>
      <c r="Y145" s="25">
        <v>1</v>
      </c>
      <c r="Z145" s="25">
        <v>1</v>
      </c>
      <c r="AA145" s="25">
        <v>1</v>
      </c>
      <c r="AB145" s="25">
        <v>1</v>
      </c>
      <c r="AC145" s="25">
        <v>1</v>
      </c>
      <c r="AD145" s="25">
        <v>1</v>
      </c>
      <c r="AE145" s="25">
        <v>1</v>
      </c>
      <c r="AF145" s="25">
        <v>1</v>
      </c>
      <c r="AG145" s="25">
        <v>1</v>
      </c>
      <c r="AH145" s="25">
        <v>1</v>
      </c>
      <c r="AI145" s="25">
        <v>1</v>
      </c>
      <c r="AJ145" s="25">
        <v>1</v>
      </c>
      <c r="AK145" s="25">
        <v>1</v>
      </c>
      <c r="AL145" s="25">
        <v>1</v>
      </c>
      <c r="AM145" s="25">
        <v>1</v>
      </c>
      <c r="AN145" s="25">
        <v>1</v>
      </c>
      <c r="AO145" s="25">
        <v>0</v>
      </c>
      <c r="AP145" s="25">
        <v>0</v>
      </c>
      <c r="AQ145" s="25">
        <v>0</v>
      </c>
      <c r="AR145" s="25">
        <v>0</v>
      </c>
      <c r="AS145" s="25">
        <v>0</v>
      </c>
      <c r="AT145" s="25">
        <v>0</v>
      </c>
      <c r="AU145" s="25">
        <v>0</v>
      </c>
      <c r="AV145" s="25">
        <v>1</v>
      </c>
      <c r="AW145" s="118" t="s">
        <v>139</v>
      </c>
    </row>
    <row r="146" spans="1:49" x14ac:dyDescent="0.2">
      <c r="A146" s="185" t="s">
        <v>445</v>
      </c>
      <c r="B146" s="186">
        <v>11.2</v>
      </c>
      <c r="C146" s="123">
        <v>27.7</v>
      </c>
      <c r="D146" s="187">
        <v>8.6999999999999993</v>
      </c>
      <c r="E146" s="124">
        <v>370</v>
      </c>
      <c r="F146" s="3">
        <v>1620</v>
      </c>
      <c r="G146" s="4">
        <v>0</v>
      </c>
      <c r="H146" s="4">
        <v>0</v>
      </c>
      <c r="I146" s="4">
        <v>1</v>
      </c>
      <c r="J146" s="4">
        <v>1</v>
      </c>
      <c r="K146" s="4">
        <v>1</v>
      </c>
      <c r="L146" s="4">
        <v>1</v>
      </c>
      <c r="M146" s="4">
        <v>1</v>
      </c>
      <c r="N146" s="4">
        <v>1</v>
      </c>
      <c r="O146" s="4">
        <v>1</v>
      </c>
      <c r="P146" s="4">
        <v>1</v>
      </c>
      <c r="Q146" s="4">
        <v>1</v>
      </c>
      <c r="R146" s="4">
        <v>1</v>
      </c>
      <c r="S146" s="4">
        <v>1</v>
      </c>
      <c r="T146" s="4">
        <v>1</v>
      </c>
      <c r="U146" s="4">
        <v>1</v>
      </c>
      <c r="V146" s="4">
        <v>1</v>
      </c>
      <c r="W146" s="4">
        <v>1</v>
      </c>
      <c r="X146" s="4">
        <v>1</v>
      </c>
      <c r="Y146" s="4">
        <v>1</v>
      </c>
      <c r="Z146" s="4">
        <v>1</v>
      </c>
      <c r="AA146" s="4">
        <v>1</v>
      </c>
      <c r="AB146" s="4">
        <v>1</v>
      </c>
      <c r="AC146" s="4">
        <v>1</v>
      </c>
      <c r="AD146" s="4">
        <v>1</v>
      </c>
      <c r="AE146" s="4">
        <v>1</v>
      </c>
      <c r="AF146" s="4">
        <v>1</v>
      </c>
      <c r="AG146" s="4">
        <v>1</v>
      </c>
      <c r="AH146" s="4">
        <v>1</v>
      </c>
      <c r="AI146" s="4">
        <v>1</v>
      </c>
      <c r="AJ146" s="4">
        <v>1</v>
      </c>
      <c r="AK146" s="4">
        <v>1</v>
      </c>
      <c r="AL146" s="4">
        <v>1</v>
      </c>
      <c r="AM146" s="4">
        <v>1</v>
      </c>
      <c r="AN146" s="4">
        <v>1</v>
      </c>
      <c r="AO146" s="4">
        <v>1</v>
      </c>
      <c r="AP146" s="4">
        <v>1</v>
      </c>
      <c r="AQ146" s="4">
        <v>1</v>
      </c>
      <c r="AR146" s="4">
        <v>1</v>
      </c>
      <c r="AS146" s="4">
        <v>1</v>
      </c>
      <c r="AT146" s="4">
        <v>1</v>
      </c>
      <c r="AU146" s="4">
        <v>1</v>
      </c>
      <c r="AV146" s="4">
        <v>1</v>
      </c>
      <c r="AW146" s="124"/>
    </row>
    <row r="147" spans="1:49" x14ac:dyDescent="0.2">
      <c r="A147" s="185" t="s">
        <v>466</v>
      </c>
      <c r="B147" s="190">
        <v>13.6</v>
      </c>
      <c r="C147" s="123">
        <v>27.7</v>
      </c>
      <c r="D147" s="187">
        <v>5.7</v>
      </c>
      <c r="E147" s="124">
        <v>270</v>
      </c>
      <c r="F147" s="3">
        <v>1620</v>
      </c>
      <c r="G147" s="72">
        <v>1</v>
      </c>
      <c r="H147" s="6">
        <v>1</v>
      </c>
      <c r="I147" s="4">
        <v>1</v>
      </c>
      <c r="J147" s="4">
        <v>1</v>
      </c>
      <c r="K147" s="4">
        <v>1</v>
      </c>
      <c r="L147" s="4">
        <v>1</v>
      </c>
      <c r="M147" s="4">
        <v>1</v>
      </c>
      <c r="N147" s="4">
        <v>1</v>
      </c>
      <c r="O147" s="4">
        <v>1</v>
      </c>
      <c r="P147" s="4">
        <v>1</v>
      </c>
      <c r="Q147" s="4">
        <v>1</v>
      </c>
      <c r="R147" s="4">
        <v>1</v>
      </c>
      <c r="S147" s="4">
        <v>1</v>
      </c>
      <c r="T147" s="4">
        <v>1</v>
      </c>
      <c r="U147" s="4">
        <v>1</v>
      </c>
      <c r="V147" s="4">
        <v>1</v>
      </c>
      <c r="W147" s="4">
        <v>1</v>
      </c>
      <c r="X147" s="4">
        <v>1</v>
      </c>
      <c r="Y147" s="4">
        <v>1</v>
      </c>
      <c r="Z147" s="4">
        <v>1</v>
      </c>
      <c r="AA147" s="4">
        <v>1</v>
      </c>
      <c r="AB147" s="4">
        <v>1</v>
      </c>
      <c r="AC147" s="4">
        <v>1</v>
      </c>
      <c r="AD147" s="4">
        <v>1</v>
      </c>
      <c r="AE147" s="4">
        <v>1</v>
      </c>
      <c r="AF147" s="4">
        <v>1</v>
      </c>
      <c r="AG147" s="4">
        <v>1</v>
      </c>
      <c r="AH147" s="4">
        <v>1</v>
      </c>
      <c r="AI147" s="4">
        <v>1</v>
      </c>
      <c r="AJ147" s="4">
        <v>1</v>
      </c>
      <c r="AK147" s="4">
        <v>1</v>
      </c>
      <c r="AL147" s="4">
        <v>1</v>
      </c>
      <c r="AM147" s="4">
        <v>1</v>
      </c>
      <c r="AN147" s="4">
        <v>1</v>
      </c>
      <c r="AO147" s="4">
        <v>1</v>
      </c>
      <c r="AP147" s="72">
        <v>1</v>
      </c>
      <c r="AQ147" s="72">
        <v>1</v>
      </c>
      <c r="AR147" s="72">
        <v>1</v>
      </c>
      <c r="AS147" s="72">
        <v>1</v>
      </c>
      <c r="AT147" s="72">
        <v>1</v>
      </c>
      <c r="AU147" s="72">
        <v>1</v>
      </c>
      <c r="AV147" s="4">
        <v>1</v>
      </c>
      <c r="AW147" s="124" t="s">
        <v>321</v>
      </c>
    </row>
    <row r="148" spans="1:49" x14ac:dyDescent="0.2">
      <c r="A148" s="124" t="s">
        <v>446</v>
      </c>
      <c r="B148" s="122">
        <v>9.1</v>
      </c>
      <c r="C148" s="123">
        <v>25</v>
      </c>
      <c r="D148" s="159" t="s">
        <v>483</v>
      </c>
      <c r="E148" s="124">
        <v>750</v>
      </c>
      <c r="F148" s="3">
        <v>770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  <c r="L148" s="4">
        <v>0</v>
      </c>
      <c r="M148" s="4">
        <v>0</v>
      </c>
      <c r="N148" s="4">
        <v>0</v>
      </c>
      <c r="O148" s="4">
        <v>0</v>
      </c>
      <c r="P148" s="4">
        <v>0</v>
      </c>
      <c r="Q148" s="4">
        <v>0</v>
      </c>
      <c r="R148" s="4">
        <v>0</v>
      </c>
      <c r="S148" s="4">
        <v>0</v>
      </c>
      <c r="T148" s="4">
        <v>0</v>
      </c>
      <c r="U148" s="4">
        <v>0</v>
      </c>
      <c r="V148" s="4">
        <v>0</v>
      </c>
      <c r="W148" s="4">
        <v>0</v>
      </c>
      <c r="X148" s="4">
        <v>0</v>
      </c>
      <c r="Y148" s="4">
        <v>0</v>
      </c>
      <c r="Z148" s="4">
        <v>1</v>
      </c>
      <c r="AA148" s="4">
        <v>1</v>
      </c>
      <c r="AB148" s="4">
        <v>1</v>
      </c>
      <c r="AC148" s="4">
        <v>0</v>
      </c>
      <c r="AD148" s="4">
        <v>0</v>
      </c>
      <c r="AE148" s="4">
        <v>0</v>
      </c>
      <c r="AF148" s="4">
        <v>0</v>
      </c>
      <c r="AG148" s="4">
        <v>0</v>
      </c>
      <c r="AH148" s="4">
        <v>0</v>
      </c>
      <c r="AI148" s="4">
        <v>0</v>
      </c>
      <c r="AJ148" s="4">
        <v>0</v>
      </c>
      <c r="AK148" s="4">
        <v>0</v>
      </c>
      <c r="AL148" s="4">
        <v>0</v>
      </c>
      <c r="AM148" s="4">
        <v>0</v>
      </c>
      <c r="AN148" s="4">
        <v>0</v>
      </c>
      <c r="AO148" s="4">
        <v>0</v>
      </c>
      <c r="AP148" s="4">
        <v>0</v>
      </c>
      <c r="AQ148" s="4">
        <v>0</v>
      </c>
      <c r="AR148" s="4">
        <v>0</v>
      </c>
      <c r="AS148" s="4">
        <v>0</v>
      </c>
      <c r="AT148" s="4">
        <v>0</v>
      </c>
      <c r="AU148" s="4">
        <v>0</v>
      </c>
      <c r="AV148" s="4">
        <v>1</v>
      </c>
      <c r="AW148" s="124"/>
    </row>
    <row r="149" spans="1:49" x14ac:dyDescent="0.2">
      <c r="A149" s="118" t="s">
        <v>38</v>
      </c>
      <c r="B149" s="119" t="s">
        <v>75</v>
      </c>
      <c r="C149" s="120" t="s">
        <v>75</v>
      </c>
      <c r="D149" s="120"/>
      <c r="E149" s="118">
        <v>600</v>
      </c>
      <c r="F149" s="24">
        <v>920</v>
      </c>
      <c r="G149" s="25">
        <v>0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1</v>
      </c>
      <c r="S149" s="25">
        <v>1</v>
      </c>
      <c r="T149" s="25">
        <v>1</v>
      </c>
      <c r="U149" s="25">
        <v>1</v>
      </c>
      <c r="V149" s="25">
        <v>1</v>
      </c>
      <c r="W149" s="25">
        <v>1</v>
      </c>
      <c r="X149" s="25">
        <v>1</v>
      </c>
      <c r="Y149" s="25">
        <v>1</v>
      </c>
      <c r="Z149" s="25">
        <v>1</v>
      </c>
      <c r="AA149" s="25">
        <v>1</v>
      </c>
      <c r="AB149" s="25">
        <v>1</v>
      </c>
      <c r="AC149" s="25">
        <v>1</v>
      </c>
      <c r="AD149" s="25">
        <v>1</v>
      </c>
      <c r="AE149" s="25">
        <v>1</v>
      </c>
      <c r="AF149" s="25">
        <v>1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5">
        <v>0</v>
      </c>
      <c r="AT149" s="25">
        <v>0</v>
      </c>
      <c r="AU149" s="25">
        <v>0</v>
      </c>
      <c r="AV149" s="25">
        <v>1</v>
      </c>
      <c r="AW149" s="118" t="s">
        <v>37</v>
      </c>
    </row>
    <row r="150" spans="1:49" x14ac:dyDescent="0.2">
      <c r="A150" s="124" t="s">
        <v>447</v>
      </c>
      <c r="B150" s="122">
        <v>9.1</v>
      </c>
      <c r="C150" s="123">
        <v>26.6</v>
      </c>
      <c r="D150" s="159" t="s">
        <v>482</v>
      </c>
      <c r="E150" s="124">
        <v>550</v>
      </c>
      <c r="F150" s="3">
        <v>1400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  <c r="L150" s="4">
        <v>0</v>
      </c>
      <c r="M150" s="4">
        <v>0</v>
      </c>
      <c r="N150" s="4">
        <v>0</v>
      </c>
      <c r="O150" s="4">
        <v>0</v>
      </c>
      <c r="P150" s="4">
        <v>1</v>
      </c>
      <c r="Q150" s="4">
        <v>1</v>
      </c>
      <c r="R150" s="4">
        <v>1</v>
      </c>
      <c r="S150" s="4">
        <v>1</v>
      </c>
      <c r="T150" s="4">
        <v>1</v>
      </c>
      <c r="U150" s="4">
        <v>1</v>
      </c>
      <c r="V150" s="4">
        <v>1</v>
      </c>
      <c r="W150" s="4">
        <v>1</v>
      </c>
      <c r="X150" s="4">
        <v>1</v>
      </c>
      <c r="Y150" s="4">
        <v>1</v>
      </c>
      <c r="Z150" s="4">
        <v>1</v>
      </c>
      <c r="AA150" s="4">
        <v>1</v>
      </c>
      <c r="AB150" s="4">
        <v>1</v>
      </c>
      <c r="AC150" s="4">
        <v>1</v>
      </c>
      <c r="AD150" s="4">
        <v>1</v>
      </c>
      <c r="AE150" s="4">
        <v>1</v>
      </c>
      <c r="AF150" s="4">
        <v>1</v>
      </c>
      <c r="AG150" s="4">
        <v>1</v>
      </c>
      <c r="AH150" s="4">
        <v>1</v>
      </c>
      <c r="AI150" s="4">
        <v>1</v>
      </c>
      <c r="AJ150" s="4">
        <v>1</v>
      </c>
      <c r="AK150" s="4">
        <v>1</v>
      </c>
      <c r="AL150" s="4">
        <v>1</v>
      </c>
      <c r="AM150" s="4">
        <v>1</v>
      </c>
      <c r="AN150" s="4">
        <v>1</v>
      </c>
      <c r="AO150" s="4">
        <v>1</v>
      </c>
      <c r="AP150" s="4">
        <v>1</v>
      </c>
      <c r="AQ150" s="4">
        <v>0</v>
      </c>
      <c r="AR150" s="4">
        <v>0</v>
      </c>
      <c r="AS150" s="4">
        <v>0</v>
      </c>
      <c r="AT150" s="4">
        <v>0</v>
      </c>
      <c r="AU150" s="4">
        <v>0</v>
      </c>
      <c r="AV150" s="4">
        <v>1</v>
      </c>
      <c r="AW150" s="124" t="s">
        <v>448</v>
      </c>
    </row>
    <row r="151" spans="1:49" x14ac:dyDescent="0.2">
      <c r="A151" s="185" t="s">
        <v>449</v>
      </c>
      <c r="B151" s="190">
        <v>15.3</v>
      </c>
      <c r="C151" s="123">
        <v>26.4</v>
      </c>
      <c r="D151" s="187">
        <v>11.2</v>
      </c>
      <c r="E151" s="124">
        <v>370</v>
      </c>
      <c r="F151" s="3">
        <v>1000</v>
      </c>
      <c r="G151" s="4">
        <v>0</v>
      </c>
      <c r="H151" s="4">
        <v>0</v>
      </c>
      <c r="I151" s="72">
        <v>1</v>
      </c>
      <c r="J151" s="72">
        <v>1</v>
      </c>
      <c r="K151" s="72">
        <v>1</v>
      </c>
      <c r="L151" s="72">
        <v>1</v>
      </c>
      <c r="M151" s="72">
        <v>1</v>
      </c>
      <c r="N151" s="72">
        <v>1</v>
      </c>
      <c r="O151" s="72">
        <v>1</v>
      </c>
      <c r="P151" s="72">
        <v>1</v>
      </c>
      <c r="Q151" s="72">
        <v>1</v>
      </c>
      <c r="R151" s="72">
        <v>1</v>
      </c>
      <c r="S151" s="4">
        <v>1</v>
      </c>
      <c r="T151" s="4">
        <v>1</v>
      </c>
      <c r="U151" s="4">
        <v>1</v>
      </c>
      <c r="V151" s="4">
        <v>1</v>
      </c>
      <c r="W151" s="4">
        <v>1</v>
      </c>
      <c r="X151" s="4">
        <v>1</v>
      </c>
      <c r="Y151" s="4">
        <v>1</v>
      </c>
      <c r="Z151" s="4">
        <v>1</v>
      </c>
      <c r="AA151" s="4">
        <v>1</v>
      </c>
      <c r="AB151" s="4">
        <v>1</v>
      </c>
      <c r="AC151" s="4">
        <v>1</v>
      </c>
      <c r="AD151" s="4">
        <v>1</v>
      </c>
      <c r="AE151" s="4">
        <v>1</v>
      </c>
      <c r="AF151" s="4">
        <v>1</v>
      </c>
      <c r="AG151" s="4">
        <v>1</v>
      </c>
      <c r="AH151" s="4">
        <v>1</v>
      </c>
      <c r="AI151" s="4">
        <v>1</v>
      </c>
      <c r="AJ151" s="4">
        <v>0</v>
      </c>
      <c r="AK151" s="4">
        <v>0</v>
      </c>
      <c r="AL151" s="4">
        <v>0</v>
      </c>
      <c r="AM151" s="4">
        <v>0</v>
      </c>
      <c r="AN151" s="4">
        <v>0</v>
      </c>
      <c r="AO151" s="4">
        <v>0</v>
      </c>
      <c r="AP151" s="4">
        <v>0</v>
      </c>
      <c r="AQ151" s="4">
        <v>0</v>
      </c>
      <c r="AR151" s="4">
        <v>0</v>
      </c>
      <c r="AS151" s="4">
        <v>0</v>
      </c>
      <c r="AT151" s="4">
        <v>0</v>
      </c>
      <c r="AU151" s="4">
        <v>0</v>
      </c>
      <c r="AV151" s="4">
        <v>1</v>
      </c>
      <c r="AW151" s="124"/>
    </row>
    <row r="152" spans="1:49" x14ac:dyDescent="0.2">
      <c r="A152" s="124" t="s">
        <v>450</v>
      </c>
      <c r="B152" s="184">
        <v>9.4</v>
      </c>
      <c r="C152" s="123">
        <v>27.7</v>
      </c>
      <c r="D152" s="159" t="s">
        <v>482</v>
      </c>
      <c r="E152" s="124">
        <v>300</v>
      </c>
      <c r="F152" s="3">
        <v>1620</v>
      </c>
      <c r="G152" s="108">
        <v>1</v>
      </c>
      <c r="H152" s="4">
        <v>1</v>
      </c>
      <c r="I152" s="4">
        <v>1</v>
      </c>
      <c r="J152" s="4">
        <v>1</v>
      </c>
      <c r="K152" s="4">
        <v>1</v>
      </c>
      <c r="L152" s="4">
        <v>1</v>
      </c>
      <c r="M152" s="4">
        <v>1</v>
      </c>
      <c r="N152" s="4">
        <v>1</v>
      </c>
      <c r="O152" s="4">
        <v>1</v>
      </c>
      <c r="P152" s="4">
        <v>1</v>
      </c>
      <c r="Q152" s="4">
        <v>1</v>
      </c>
      <c r="R152" s="4">
        <v>1</v>
      </c>
      <c r="S152" s="4">
        <v>1</v>
      </c>
      <c r="T152" s="4">
        <v>1</v>
      </c>
      <c r="U152" s="4">
        <v>1</v>
      </c>
      <c r="V152" s="4">
        <v>1</v>
      </c>
      <c r="W152" s="4">
        <v>1</v>
      </c>
      <c r="X152" s="4">
        <v>1</v>
      </c>
      <c r="Y152" s="4">
        <v>1</v>
      </c>
      <c r="Z152" s="4">
        <v>1</v>
      </c>
      <c r="AA152" s="4">
        <v>1</v>
      </c>
      <c r="AB152" s="4">
        <v>1</v>
      </c>
      <c r="AC152" s="4">
        <v>1</v>
      </c>
      <c r="AD152" s="4">
        <v>1</v>
      </c>
      <c r="AE152" s="4">
        <v>1</v>
      </c>
      <c r="AF152" s="4">
        <v>1</v>
      </c>
      <c r="AG152" s="4">
        <v>1</v>
      </c>
      <c r="AH152" s="4">
        <v>1</v>
      </c>
      <c r="AI152" s="4">
        <v>1</v>
      </c>
      <c r="AJ152" s="4">
        <v>1</v>
      </c>
      <c r="AK152" s="4">
        <v>1</v>
      </c>
      <c r="AL152" s="4">
        <v>1</v>
      </c>
      <c r="AM152" s="4">
        <v>1</v>
      </c>
      <c r="AN152" s="4">
        <v>1</v>
      </c>
      <c r="AO152" s="4">
        <v>1</v>
      </c>
      <c r="AP152" s="4">
        <v>1</v>
      </c>
      <c r="AQ152" s="4">
        <v>1</v>
      </c>
      <c r="AR152" s="4">
        <v>1</v>
      </c>
      <c r="AS152" s="4">
        <v>1</v>
      </c>
      <c r="AT152" s="4">
        <v>1</v>
      </c>
      <c r="AU152" s="4">
        <v>1</v>
      </c>
      <c r="AV152" s="4">
        <v>1</v>
      </c>
      <c r="AW152" s="124" t="s">
        <v>451</v>
      </c>
    </row>
    <row r="153" spans="1:49" x14ac:dyDescent="0.2">
      <c r="A153" s="131" t="s">
        <v>39</v>
      </c>
      <c r="B153" s="132">
        <v>-0.4</v>
      </c>
      <c r="C153" s="142">
        <v>13.9</v>
      </c>
      <c r="D153" s="166" t="s">
        <v>482</v>
      </c>
      <c r="E153" s="131">
        <v>770</v>
      </c>
      <c r="F153" s="32">
        <v>770</v>
      </c>
      <c r="G153" s="33">
        <v>0</v>
      </c>
      <c r="H153" s="33">
        <v>0</v>
      </c>
      <c r="I153" s="33">
        <v>0</v>
      </c>
      <c r="J153" s="33">
        <v>0</v>
      </c>
      <c r="K153" s="33">
        <v>0</v>
      </c>
      <c r="L153" s="33">
        <v>0</v>
      </c>
      <c r="M153" s="33">
        <v>0</v>
      </c>
      <c r="N153" s="33">
        <v>0</v>
      </c>
      <c r="O153" s="33">
        <v>0</v>
      </c>
      <c r="P153" s="33">
        <v>0</v>
      </c>
      <c r="Q153" s="33">
        <v>0</v>
      </c>
      <c r="R153" s="33">
        <v>0</v>
      </c>
      <c r="S153" s="33">
        <v>0</v>
      </c>
      <c r="T153" s="33">
        <v>0</v>
      </c>
      <c r="U153" s="33">
        <v>0</v>
      </c>
      <c r="V153" s="33">
        <v>0</v>
      </c>
      <c r="W153" s="33">
        <v>0</v>
      </c>
      <c r="X153" s="33">
        <v>0</v>
      </c>
      <c r="Y153" s="33">
        <v>0</v>
      </c>
      <c r="Z153" s="33">
        <v>0</v>
      </c>
      <c r="AA153" s="33">
        <v>0</v>
      </c>
      <c r="AB153" s="143">
        <v>1</v>
      </c>
      <c r="AC153" s="33">
        <v>0</v>
      </c>
      <c r="AD153" s="33">
        <v>0</v>
      </c>
      <c r="AE153" s="33">
        <v>0</v>
      </c>
      <c r="AF153" s="33">
        <v>0</v>
      </c>
      <c r="AG153" s="33">
        <v>0</v>
      </c>
      <c r="AH153" s="33">
        <v>0</v>
      </c>
      <c r="AI153" s="33">
        <v>0</v>
      </c>
      <c r="AJ153" s="33">
        <v>0</v>
      </c>
      <c r="AK153" s="33">
        <v>0</v>
      </c>
      <c r="AL153" s="33">
        <v>0</v>
      </c>
      <c r="AM153" s="33">
        <v>0</v>
      </c>
      <c r="AN153" s="33">
        <v>0</v>
      </c>
      <c r="AO153" s="33">
        <v>0</v>
      </c>
      <c r="AP153" s="33">
        <v>0</v>
      </c>
      <c r="AQ153" s="33">
        <v>0</v>
      </c>
      <c r="AR153" s="33">
        <v>0</v>
      </c>
      <c r="AS153" s="33">
        <v>0</v>
      </c>
      <c r="AT153" s="33">
        <v>0</v>
      </c>
      <c r="AU153" s="33">
        <v>0</v>
      </c>
      <c r="AV153" s="33">
        <v>1</v>
      </c>
      <c r="AW153" s="131" t="s">
        <v>40</v>
      </c>
    </row>
    <row r="154" spans="1:49" x14ac:dyDescent="0.2">
      <c r="A154" s="124" t="s">
        <v>452</v>
      </c>
      <c r="B154" s="122">
        <v>2.5</v>
      </c>
      <c r="C154" s="126">
        <v>20.8</v>
      </c>
      <c r="D154" s="162" t="s">
        <v>483</v>
      </c>
      <c r="E154" s="124">
        <v>700</v>
      </c>
      <c r="F154" s="3">
        <v>1350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  <c r="L154" s="4">
        <v>0</v>
      </c>
      <c r="M154" s="4">
        <v>0</v>
      </c>
      <c r="N154" s="4">
        <v>0</v>
      </c>
      <c r="O154" s="4">
        <v>0</v>
      </c>
      <c r="P154" s="4">
        <v>0</v>
      </c>
      <c r="Q154" s="4">
        <v>0</v>
      </c>
      <c r="R154" s="4">
        <v>0</v>
      </c>
      <c r="S154" s="4">
        <v>0</v>
      </c>
      <c r="T154" s="4">
        <v>0</v>
      </c>
      <c r="U154" s="4">
        <v>0</v>
      </c>
      <c r="V154" s="4">
        <v>0</v>
      </c>
      <c r="W154" s="4">
        <v>1</v>
      </c>
      <c r="X154" s="4">
        <v>1</v>
      </c>
      <c r="Y154" s="4">
        <v>1</v>
      </c>
      <c r="Z154" s="4">
        <v>1</v>
      </c>
      <c r="AA154" s="4">
        <v>1</v>
      </c>
      <c r="AB154" s="4">
        <v>1</v>
      </c>
      <c r="AC154" s="4">
        <v>1</v>
      </c>
      <c r="AD154" s="4">
        <v>1</v>
      </c>
      <c r="AE154" s="4">
        <v>1</v>
      </c>
      <c r="AF154" s="4">
        <v>1</v>
      </c>
      <c r="AG154" s="4">
        <v>1</v>
      </c>
      <c r="AH154" s="4">
        <v>1</v>
      </c>
      <c r="AI154" s="4">
        <v>1</v>
      </c>
      <c r="AJ154" s="4">
        <v>1</v>
      </c>
      <c r="AK154" s="4">
        <v>1</v>
      </c>
      <c r="AL154" s="4">
        <v>1</v>
      </c>
      <c r="AM154" s="4">
        <v>1</v>
      </c>
      <c r="AN154" s="4">
        <v>1</v>
      </c>
      <c r="AO154" s="4">
        <v>1</v>
      </c>
      <c r="AP154" s="4">
        <v>0</v>
      </c>
      <c r="AQ154" s="4">
        <v>0</v>
      </c>
      <c r="AR154" s="4">
        <v>0</v>
      </c>
      <c r="AS154" s="4">
        <v>0</v>
      </c>
      <c r="AT154" s="4">
        <v>0</v>
      </c>
      <c r="AU154" s="4">
        <v>0</v>
      </c>
      <c r="AV154" s="4">
        <v>1</v>
      </c>
      <c r="AW154" s="124"/>
    </row>
    <row r="155" spans="1:49" x14ac:dyDescent="0.2">
      <c r="A155" s="157" t="s">
        <v>145</v>
      </c>
      <c r="B155" s="195">
        <v>14.1</v>
      </c>
      <c r="C155" s="133">
        <v>27.3</v>
      </c>
      <c r="D155" s="192">
        <v>9.6999999999999993</v>
      </c>
      <c r="E155" s="131">
        <v>370</v>
      </c>
      <c r="F155" s="32">
        <v>530</v>
      </c>
      <c r="G155" s="33">
        <v>0</v>
      </c>
      <c r="H155" s="33">
        <v>0</v>
      </c>
      <c r="I155" s="33">
        <v>1</v>
      </c>
      <c r="J155" s="33">
        <v>1</v>
      </c>
      <c r="K155" s="33">
        <v>1</v>
      </c>
      <c r="L155" s="33">
        <v>1</v>
      </c>
      <c r="M155" s="33">
        <v>1</v>
      </c>
      <c r="N155" s="33">
        <v>1</v>
      </c>
      <c r="O155" s="33">
        <v>1</v>
      </c>
      <c r="P155" s="33">
        <v>0</v>
      </c>
      <c r="Q155" s="33">
        <v>0</v>
      </c>
      <c r="R155" s="33">
        <v>0</v>
      </c>
      <c r="S155" s="33">
        <v>0</v>
      </c>
      <c r="T155" s="33">
        <v>0</v>
      </c>
      <c r="U155" s="33">
        <v>0</v>
      </c>
      <c r="V155" s="33">
        <v>0</v>
      </c>
      <c r="W155" s="33">
        <v>0</v>
      </c>
      <c r="X155" s="33">
        <v>0</v>
      </c>
      <c r="Y155" s="33">
        <v>0</v>
      </c>
      <c r="Z155" s="33">
        <v>0</v>
      </c>
      <c r="AA155" s="33">
        <v>0</v>
      </c>
      <c r="AB155" s="33">
        <v>0</v>
      </c>
      <c r="AC155" s="33">
        <v>0</v>
      </c>
      <c r="AD155" s="33">
        <v>0</v>
      </c>
      <c r="AE155" s="33">
        <v>0</v>
      </c>
      <c r="AF155" s="33">
        <v>0</v>
      </c>
      <c r="AG155" s="33">
        <v>0</v>
      </c>
      <c r="AH155" s="33">
        <v>0</v>
      </c>
      <c r="AI155" s="33">
        <v>0</v>
      </c>
      <c r="AJ155" s="33">
        <v>0</v>
      </c>
      <c r="AK155" s="33">
        <v>0</v>
      </c>
      <c r="AL155" s="33">
        <v>0</v>
      </c>
      <c r="AM155" s="33">
        <v>0</v>
      </c>
      <c r="AN155" s="33">
        <v>0</v>
      </c>
      <c r="AO155" s="33">
        <v>0</v>
      </c>
      <c r="AP155" s="33">
        <v>0</v>
      </c>
      <c r="AQ155" s="33">
        <v>0</v>
      </c>
      <c r="AR155" s="33">
        <v>0</v>
      </c>
      <c r="AS155" s="33">
        <v>0</v>
      </c>
      <c r="AT155" s="33">
        <v>0</v>
      </c>
      <c r="AU155" s="33">
        <v>0</v>
      </c>
      <c r="AV155" s="33">
        <v>1</v>
      </c>
      <c r="AW155" s="131" t="s">
        <v>146</v>
      </c>
    </row>
    <row r="156" spans="1:49" x14ac:dyDescent="0.2">
      <c r="A156" s="185" t="s">
        <v>261</v>
      </c>
      <c r="B156" s="186">
        <v>11.3</v>
      </c>
      <c r="C156" s="126">
        <v>17.2</v>
      </c>
      <c r="D156" s="191">
        <v>9.6999999999999993</v>
      </c>
      <c r="E156" s="124">
        <v>960</v>
      </c>
      <c r="F156" s="3">
        <v>1200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  <c r="L156" s="4">
        <v>0</v>
      </c>
      <c r="M156" s="4">
        <v>0</v>
      </c>
      <c r="N156" s="4">
        <v>0</v>
      </c>
      <c r="O156" s="4">
        <v>0</v>
      </c>
      <c r="P156" s="4">
        <v>0</v>
      </c>
      <c r="Q156" s="4">
        <v>0</v>
      </c>
      <c r="R156" s="4">
        <v>0</v>
      </c>
      <c r="S156" s="4">
        <v>0</v>
      </c>
      <c r="T156" s="4">
        <v>0</v>
      </c>
      <c r="U156" s="4">
        <v>0</v>
      </c>
      <c r="V156" s="4">
        <v>0</v>
      </c>
      <c r="W156" s="4">
        <v>0</v>
      </c>
      <c r="X156" s="4">
        <v>0</v>
      </c>
      <c r="Y156" s="4">
        <v>0</v>
      </c>
      <c r="Z156" s="4">
        <v>0</v>
      </c>
      <c r="AA156" s="4">
        <v>0</v>
      </c>
      <c r="AB156" s="4">
        <v>0</v>
      </c>
      <c r="AC156" s="4">
        <v>0</v>
      </c>
      <c r="AD156" s="4">
        <v>0</v>
      </c>
      <c r="AE156" s="4">
        <v>0</v>
      </c>
      <c r="AF156" s="4">
        <v>0</v>
      </c>
      <c r="AG156" s="4">
        <v>1</v>
      </c>
      <c r="AH156" s="4">
        <v>1</v>
      </c>
      <c r="AI156" s="4">
        <v>1</v>
      </c>
      <c r="AJ156" s="4">
        <v>1</v>
      </c>
      <c r="AK156" s="4">
        <v>1</v>
      </c>
      <c r="AL156" s="4">
        <v>1</v>
      </c>
      <c r="AM156" s="4">
        <v>0</v>
      </c>
      <c r="AN156" s="4">
        <v>0</v>
      </c>
      <c r="AO156" s="4">
        <v>0</v>
      </c>
      <c r="AP156" s="4">
        <v>0</v>
      </c>
      <c r="AQ156" s="4">
        <v>0</v>
      </c>
      <c r="AR156" s="4">
        <v>0</v>
      </c>
      <c r="AS156" s="4">
        <v>0</v>
      </c>
      <c r="AT156" s="4">
        <v>0</v>
      </c>
      <c r="AU156" s="4">
        <v>0</v>
      </c>
      <c r="AV156" s="4">
        <v>1</v>
      </c>
      <c r="AW156" s="124"/>
    </row>
    <row r="157" spans="1:49" x14ac:dyDescent="0.2">
      <c r="A157" s="124" t="s">
        <v>453</v>
      </c>
      <c r="B157" s="197">
        <v>15.7</v>
      </c>
      <c r="C157" s="123">
        <v>27.7</v>
      </c>
      <c r="D157" s="159" t="s">
        <v>482</v>
      </c>
      <c r="E157" s="124">
        <v>650</v>
      </c>
      <c r="F157" s="3">
        <v>900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4">
        <v>0</v>
      </c>
      <c r="Q157" s="4">
        <v>0</v>
      </c>
      <c r="R157" s="4">
        <v>0</v>
      </c>
      <c r="S157" s="4">
        <v>0</v>
      </c>
      <c r="T157" s="4">
        <v>0</v>
      </c>
      <c r="U157" s="72">
        <v>1</v>
      </c>
      <c r="V157" s="72">
        <v>1</v>
      </c>
      <c r="W157" s="72">
        <v>1</v>
      </c>
      <c r="X157" s="72">
        <v>1</v>
      </c>
      <c r="Y157" s="72">
        <v>1</v>
      </c>
      <c r="Z157" s="196">
        <v>1</v>
      </c>
      <c r="AA157" s="196">
        <v>1</v>
      </c>
      <c r="AB157" s="199">
        <v>1</v>
      </c>
      <c r="AC157" s="196">
        <v>1</v>
      </c>
      <c r="AD157" s="196">
        <v>1</v>
      </c>
      <c r="AE157" s="196">
        <v>1</v>
      </c>
      <c r="AF157" s="4">
        <v>0</v>
      </c>
      <c r="AG157" s="4">
        <v>0</v>
      </c>
      <c r="AH157" s="4">
        <v>0</v>
      </c>
      <c r="AI157" s="4">
        <v>0</v>
      </c>
      <c r="AJ157" s="4">
        <v>0</v>
      </c>
      <c r="AK157" s="4">
        <v>0</v>
      </c>
      <c r="AL157" s="4">
        <v>0</v>
      </c>
      <c r="AM157" s="4">
        <v>0</v>
      </c>
      <c r="AN157" s="4">
        <v>0</v>
      </c>
      <c r="AO157" s="4">
        <v>0</v>
      </c>
      <c r="AP157" s="4">
        <v>0</v>
      </c>
      <c r="AQ157" s="4">
        <v>0</v>
      </c>
      <c r="AR157" s="4">
        <v>0</v>
      </c>
      <c r="AS157" s="4">
        <v>0</v>
      </c>
      <c r="AT157" s="4">
        <v>0</v>
      </c>
      <c r="AU157" s="4">
        <v>0</v>
      </c>
      <c r="AV157" s="108">
        <v>1</v>
      </c>
      <c r="AW157" s="124"/>
    </row>
    <row r="158" spans="1:49" x14ac:dyDescent="0.2">
      <c r="A158" s="118" t="s">
        <v>351</v>
      </c>
      <c r="B158" s="119" t="s">
        <v>75</v>
      </c>
      <c r="C158" s="120" t="s">
        <v>75</v>
      </c>
      <c r="D158" s="120"/>
      <c r="E158" s="118">
        <v>370</v>
      </c>
      <c r="F158" s="24">
        <v>1300</v>
      </c>
      <c r="G158" s="25">
        <v>0</v>
      </c>
      <c r="H158" s="25">
        <v>0</v>
      </c>
      <c r="I158" s="25">
        <v>1</v>
      </c>
      <c r="J158" s="25">
        <v>1</v>
      </c>
      <c r="K158" s="25">
        <v>1</v>
      </c>
      <c r="L158" s="25">
        <v>1</v>
      </c>
      <c r="M158" s="25">
        <v>1</v>
      </c>
      <c r="N158" s="25">
        <v>1</v>
      </c>
      <c r="O158" s="25">
        <v>1</v>
      </c>
      <c r="P158" s="25">
        <v>1</v>
      </c>
      <c r="Q158" s="25">
        <v>1</v>
      </c>
      <c r="R158" s="25">
        <v>1</v>
      </c>
      <c r="S158" s="25">
        <v>1</v>
      </c>
      <c r="T158" s="25">
        <v>1</v>
      </c>
      <c r="U158" s="25">
        <v>1</v>
      </c>
      <c r="V158" s="25">
        <v>1</v>
      </c>
      <c r="W158" s="25">
        <v>1</v>
      </c>
      <c r="X158" s="25">
        <v>1</v>
      </c>
      <c r="Y158" s="25">
        <v>1</v>
      </c>
      <c r="Z158" s="25">
        <v>1</v>
      </c>
      <c r="AA158" s="25">
        <v>1</v>
      </c>
      <c r="AB158" s="25">
        <v>1</v>
      </c>
      <c r="AC158" s="25">
        <v>1</v>
      </c>
      <c r="AD158" s="25">
        <v>1</v>
      </c>
      <c r="AE158" s="25">
        <v>1</v>
      </c>
      <c r="AF158" s="25">
        <v>1</v>
      </c>
      <c r="AG158" s="25">
        <v>1</v>
      </c>
      <c r="AH158" s="25">
        <v>1</v>
      </c>
      <c r="AI158" s="25">
        <v>1</v>
      </c>
      <c r="AJ158" s="25">
        <v>1</v>
      </c>
      <c r="AK158" s="25">
        <v>1</v>
      </c>
      <c r="AL158" s="25">
        <v>1</v>
      </c>
      <c r="AM158" s="25">
        <v>1</v>
      </c>
      <c r="AN158" s="25">
        <v>1</v>
      </c>
      <c r="AO158" s="25">
        <v>0</v>
      </c>
      <c r="AP158" s="25">
        <v>0</v>
      </c>
      <c r="AQ158" s="25">
        <v>0</v>
      </c>
      <c r="AR158" s="25">
        <v>0</v>
      </c>
      <c r="AS158" s="25">
        <v>0</v>
      </c>
      <c r="AT158" s="25">
        <v>0</v>
      </c>
      <c r="AU158" s="25">
        <v>0</v>
      </c>
      <c r="AV158" s="25">
        <v>1</v>
      </c>
      <c r="AW158" s="118" t="s">
        <v>352</v>
      </c>
    </row>
    <row r="159" spans="1:49" x14ac:dyDescent="0.2">
      <c r="A159" s="124" t="s">
        <v>454</v>
      </c>
      <c r="B159" s="122">
        <v>-12.4</v>
      </c>
      <c r="C159" s="145">
        <v>20.8</v>
      </c>
      <c r="D159" s="165" t="s">
        <v>483</v>
      </c>
      <c r="E159" s="124">
        <v>300</v>
      </c>
      <c r="F159" s="3">
        <v>1620</v>
      </c>
      <c r="G159" s="85">
        <v>1</v>
      </c>
      <c r="H159" s="85">
        <v>1</v>
      </c>
      <c r="I159" s="85">
        <v>1</v>
      </c>
      <c r="J159" s="85">
        <v>1</v>
      </c>
      <c r="K159" s="85">
        <v>1</v>
      </c>
      <c r="L159" s="85">
        <v>1</v>
      </c>
      <c r="M159" s="85">
        <v>1</v>
      </c>
      <c r="N159" s="85">
        <v>1</v>
      </c>
      <c r="O159" s="85">
        <v>1</v>
      </c>
      <c r="P159" s="85">
        <v>1</v>
      </c>
      <c r="Q159" s="85">
        <v>1</v>
      </c>
      <c r="R159" s="4">
        <v>1</v>
      </c>
      <c r="S159" s="4">
        <v>1</v>
      </c>
      <c r="T159" s="4">
        <v>1</v>
      </c>
      <c r="U159" s="4">
        <v>1</v>
      </c>
      <c r="V159" s="4">
        <v>1</v>
      </c>
      <c r="W159" s="4">
        <v>1</v>
      </c>
      <c r="X159" s="4">
        <v>1</v>
      </c>
      <c r="Y159" s="4">
        <v>1</v>
      </c>
      <c r="Z159" s="4">
        <v>1</v>
      </c>
      <c r="AA159" s="4">
        <v>1</v>
      </c>
      <c r="AB159" s="4">
        <v>1</v>
      </c>
      <c r="AC159" s="4">
        <v>1</v>
      </c>
      <c r="AD159" s="4">
        <v>1</v>
      </c>
      <c r="AE159" s="4">
        <v>1</v>
      </c>
      <c r="AF159" s="4">
        <v>1</v>
      </c>
      <c r="AG159" s="4">
        <v>1</v>
      </c>
      <c r="AH159" s="4">
        <v>1</v>
      </c>
      <c r="AI159" s="4">
        <v>1</v>
      </c>
      <c r="AJ159" s="4">
        <v>1</v>
      </c>
      <c r="AK159" s="4">
        <v>1</v>
      </c>
      <c r="AL159" s="4">
        <v>1</v>
      </c>
      <c r="AM159" s="4">
        <v>1</v>
      </c>
      <c r="AN159" s="4">
        <v>1</v>
      </c>
      <c r="AO159" s="85">
        <v>1</v>
      </c>
      <c r="AP159" s="85">
        <v>1</v>
      </c>
      <c r="AQ159" s="85">
        <v>1</v>
      </c>
      <c r="AR159" s="85">
        <v>1</v>
      </c>
      <c r="AS159" s="85">
        <v>1</v>
      </c>
      <c r="AT159" s="85">
        <v>1</v>
      </c>
      <c r="AU159" s="85">
        <v>1</v>
      </c>
      <c r="AV159" s="6">
        <v>1</v>
      </c>
      <c r="AW159" s="124"/>
    </row>
    <row r="160" spans="1:49" x14ac:dyDescent="0.2">
      <c r="A160" s="124" t="s">
        <v>455</v>
      </c>
      <c r="B160" s="122">
        <v>-1.1000000000000001</v>
      </c>
      <c r="C160" s="123">
        <v>27.7</v>
      </c>
      <c r="D160" s="159" t="s">
        <v>483</v>
      </c>
      <c r="E160" s="124">
        <v>700</v>
      </c>
      <c r="F160" s="3">
        <v>1000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  <c r="L160" s="4">
        <v>0</v>
      </c>
      <c r="M160" s="4">
        <v>0</v>
      </c>
      <c r="N160" s="4">
        <v>0</v>
      </c>
      <c r="O160" s="4">
        <v>0</v>
      </c>
      <c r="P160" s="4">
        <v>0</v>
      </c>
      <c r="Q160" s="4">
        <v>0</v>
      </c>
      <c r="R160" s="4">
        <v>0</v>
      </c>
      <c r="S160" s="4">
        <v>0</v>
      </c>
      <c r="T160" s="4">
        <v>0</v>
      </c>
      <c r="U160" s="4">
        <v>0</v>
      </c>
      <c r="V160" s="4">
        <v>0</v>
      </c>
      <c r="W160" s="4">
        <v>1</v>
      </c>
      <c r="X160" s="4">
        <v>1</v>
      </c>
      <c r="Y160" s="4">
        <v>1</v>
      </c>
      <c r="Z160" s="4">
        <v>1</v>
      </c>
      <c r="AA160" s="4">
        <v>1</v>
      </c>
      <c r="AB160" s="4">
        <v>1</v>
      </c>
      <c r="AC160" s="4">
        <v>1</v>
      </c>
      <c r="AD160" s="4">
        <v>1</v>
      </c>
      <c r="AE160" s="4">
        <v>1</v>
      </c>
      <c r="AF160" s="4">
        <v>1</v>
      </c>
      <c r="AG160" s="4">
        <v>1</v>
      </c>
      <c r="AH160" s="4">
        <v>1</v>
      </c>
      <c r="AI160" s="4">
        <v>1</v>
      </c>
      <c r="AJ160" s="4">
        <v>0</v>
      </c>
      <c r="AK160" s="4">
        <v>0</v>
      </c>
      <c r="AL160" s="4">
        <v>0</v>
      </c>
      <c r="AM160" s="4">
        <v>0</v>
      </c>
      <c r="AN160" s="4">
        <v>0</v>
      </c>
      <c r="AO160" s="4">
        <v>0</v>
      </c>
      <c r="AP160" s="4">
        <v>0</v>
      </c>
      <c r="AQ160" s="4">
        <v>0</v>
      </c>
      <c r="AR160" s="4">
        <v>0</v>
      </c>
      <c r="AS160" s="4">
        <v>0</v>
      </c>
      <c r="AT160" s="4">
        <v>0</v>
      </c>
      <c r="AU160" s="4">
        <v>0</v>
      </c>
      <c r="AV160" s="4">
        <v>1</v>
      </c>
      <c r="AW160" s="124" t="s">
        <v>456</v>
      </c>
    </row>
    <row r="161" spans="1:49" x14ac:dyDescent="0.2">
      <c r="A161" s="118" t="s">
        <v>459</v>
      </c>
      <c r="B161" s="119" t="s">
        <v>75</v>
      </c>
      <c r="C161" s="120" t="s">
        <v>75</v>
      </c>
      <c r="D161" s="120"/>
      <c r="E161" s="118">
        <v>700</v>
      </c>
      <c r="F161" s="24">
        <v>1200</v>
      </c>
      <c r="G161" s="25">
        <v>0</v>
      </c>
      <c r="H161" s="25">
        <v>0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>
        <v>0</v>
      </c>
      <c r="T161" s="25">
        <v>0</v>
      </c>
      <c r="U161" s="25">
        <v>0</v>
      </c>
      <c r="V161" s="25">
        <v>0</v>
      </c>
      <c r="W161" s="25">
        <v>1</v>
      </c>
      <c r="X161" s="25">
        <v>1</v>
      </c>
      <c r="Y161" s="25">
        <v>1</v>
      </c>
      <c r="Z161" s="25">
        <v>1</v>
      </c>
      <c r="AA161" s="25">
        <v>1</v>
      </c>
      <c r="AB161" s="25">
        <v>1</v>
      </c>
      <c r="AC161" s="25">
        <v>1</v>
      </c>
      <c r="AD161" s="25">
        <v>1</v>
      </c>
      <c r="AE161" s="25">
        <v>1</v>
      </c>
      <c r="AF161" s="25">
        <v>1</v>
      </c>
      <c r="AG161" s="25">
        <v>1</v>
      </c>
      <c r="AH161" s="25">
        <v>1</v>
      </c>
      <c r="AI161" s="25">
        <v>1</v>
      </c>
      <c r="AJ161" s="25">
        <v>1</v>
      </c>
      <c r="AK161" s="25">
        <v>1</v>
      </c>
      <c r="AL161" s="25">
        <v>1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5">
        <v>0</v>
      </c>
      <c r="AT161" s="25">
        <v>0</v>
      </c>
      <c r="AU161" s="25">
        <v>0</v>
      </c>
      <c r="AV161" s="25">
        <v>1</v>
      </c>
      <c r="AW161" s="118" t="s">
        <v>276</v>
      </c>
    </row>
    <row r="162" spans="1:49" x14ac:dyDescent="0.2">
      <c r="A162" s="124" t="s">
        <v>457</v>
      </c>
      <c r="B162" s="122">
        <v>0</v>
      </c>
      <c r="C162" s="123">
        <v>27.4</v>
      </c>
      <c r="D162" s="159" t="s">
        <v>483</v>
      </c>
      <c r="E162" s="124">
        <v>450</v>
      </c>
      <c r="F162" s="3">
        <v>1300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  <c r="L162" s="4">
        <v>1</v>
      </c>
      <c r="M162" s="4">
        <v>1</v>
      </c>
      <c r="N162" s="4">
        <v>1</v>
      </c>
      <c r="O162" s="4">
        <v>1</v>
      </c>
      <c r="P162" s="4">
        <v>1</v>
      </c>
      <c r="Q162" s="4">
        <v>1</v>
      </c>
      <c r="R162" s="4">
        <v>1</v>
      </c>
      <c r="S162" s="4">
        <v>1</v>
      </c>
      <c r="T162" s="4">
        <v>1</v>
      </c>
      <c r="U162" s="4">
        <v>1</v>
      </c>
      <c r="V162" s="4">
        <v>1</v>
      </c>
      <c r="W162" s="4">
        <v>1</v>
      </c>
      <c r="X162" s="4">
        <v>1</v>
      </c>
      <c r="Y162" s="4">
        <v>1</v>
      </c>
      <c r="Z162" s="4">
        <v>1</v>
      </c>
      <c r="AA162" s="4">
        <v>1</v>
      </c>
      <c r="AB162" s="4">
        <v>1</v>
      </c>
      <c r="AC162" s="4">
        <v>1</v>
      </c>
      <c r="AD162" s="4">
        <v>1</v>
      </c>
      <c r="AE162" s="4">
        <v>1</v>
      </c>
      <c r="AF162" s="4">
        <v>1</v>
      </c>
      <c r="AG162" s="4">
        <v>1</v>
      </c>
      <c r="AH162" s="4">
        <v>1</v>
      </c>
      <c r="AI162" s="4">
        <v>1</v>
      </c>
      <c r="AJ162" s="4">
        <v>1</v>
      </c>
      <c r="AK162" s="4">
        <v>1</v>
      </c>
      <c r="AL162" s="4">
        <v>1</v>
      </c>
      <c r="AM162" s="4">
        <v>1</v>
      </c>
      <c r="AN162" s="4">
        <v>1</v>
      </c>
      <c r="AO162" s="4">
        <v>0</v>
      </c>
      <c r="AP162" s="4">
        <v>0</v>
      </c>
      <c r="AQ162" s="4">
        <v>0</v>
      </c>
      <c r="AR162" s="4">
        <v>0</v>
      </c>
      <c r="AS162" s="4">
        <v>0</v>
      </c>
      <c r="AT162" s="4">
        <v>0</v>
      </c>
      <c r="AU162" s="4">
        <v>0</v>
      </c>
      <c r="AV162" s="4">
        <v>1</v>
      </c>
      <c r="AW162" s="124"/>
    </row>
    <row r="163" spans="1:49" x14ac:dyDescent="0.2">
      <c r="A163" s="124" t="s">
        <v>469</v>
      </c>
      <c r="B163" s="122">
        <v>8.5</v>
      </c>
      <c r="C163" s="122">
        <v>27.7</v>
      </c>
      <c r="D163" s="167" t="s">
        <v>482</v>
      </c>
      <c r="E163" s="124">
        <v>770</v>
      </c>
      <c r="F163" s="3">
        <v>770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  <c r="L163" s="4">
        <v>0</v>
      </c>
      <c r="M163" s="4">
        <v>0</v>
      </c>
      <c r="N163" s="4">
        <v>0</v>
      </c>
      <c r="O163" s="4">
        <v>0</v>
      </c>
      <c r="P163" s="4">
        <v>0</v>
      </c>
      <c r="Q163" s="4">
        <v>0</v>
      </c>
      <c r="R163" s="4">
        <v>0</v>
      </c>
      <c r="S163" s="4">
        <v>0</v>
      </c>
      <c r="T163" s="4">
        <v>0</v>
      </c>
      <c r="U163" s="4">
        <v>0</v>
      </c>
      <c r="V163" s="4">
        <v>0</v>
      </c>
      <c r="W163" s="4">
        <v>0</v>
      </c>
      <c r="X163" s="4">
        <v>0</v>
      </c>
      <c r="Y163" s="4">
        <v>0</v>
      </c>
      <c r="Z163" s="4">
        <v>0</v>
      </c>
      <c r="AA163" s="4">
        <v>0</v>
      </c>
      <c r="AB163" s="4">
        <v>1</v>
      </c>
      <c r="AC163" s="4">
        <v>0</v>
      </c>
      <c r="AD163" s="4">
        <v>0</v>
      </c>
      <c r="AE163" s="4">
        <v>0</v>
      </c>
      <c r="AF163" s="4">
        <v>0</v>
      </c>
      <c r="AG163" s="4">
        <v>0</v>
      </c>
      <c r="AH163" s="4">
        <v>0</v>
      </c>
      <c r="AI163" s="4">
        <v>0</v>
      </c>
      <c r="AJ163" s="4">
        <v>0</v>
      </c>
      <c r="AK163" s="4">
        <v>0</v>
      </c>
      <c r="AL163" s="4">
        <v>0</v>
      </c>
      <c r="AM163" s="4">
        <v>0</v>
      </c>
      <c r="AN163" s="4">
        <v>0</v>
      </c>
      <c r="AO163" s="4">
        <v>0</v>
      </c>
      <c r="AP163" s="4">
        <v>0</v>
      </c>
      <c r="AQ163" s="4">
        <v>0</v>
      </c>
      <c r="AR163" s="4">
        <v>0</v>
      </c>
      <c r="AS163" s="4">
        <v>0</v>
      </c>
      <c r="AT163" s="4">
        <v>0</v>
      </c>
      <c r="AU163" s="4">
        <v>0</v>
      </c>
      <c r="AV163" s="4">
        <v>1</v>
      </c>
      <c r="AW163" s="124" t="s">
        <v>36</v>
      </c>
    </row>
    <row r="164" spans="1:49" x14ac:dyDescent="0.2">
      <c r="A164" s="118" t="s">
        <v>353</v>
      </c>
      <c r="B164" s="119" t="s">
        <v>75</v>
      </c>
      <c r="C164" s="120" t="s">
        <v>75</v>
      </c>
      <c r="D164" s="120"/>
      <c r="E164" s="118">
        <v>700</v>
      </c>
      <c r="F164" s="24">
        <v>1620</v>
      </c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>
        <v>0</v>
      </c>
      <c r="T164" s="25">
        <v>0</v>
      </c>
      <c r="U164" s="25">
        <v>0</v>
      </c>
      <c r="V164" s="25">
        <v>0</v>
      </c>
      <c r="W164" s="25">
        <v>1</v>
      </c>
      <c r="X164" s="25">
        <v>1</v>
      </c>
      <c r="Y164" s="25">
        <v>1</v>
      </c>
      <c r="Z164" s="25">
        <v>1</v>
      </c>
      <c r="AA164" s="25">
        <v>1</v>
      </c>
      <c r="AB164" s="25">
        <v>1</v>
      </c>
      <c r="AC164" s="25">
        <v>1</v>
      </c>
      <c r="AD164" s="25">
        <v>1</v>
      </c>
      <c r="AE164" s="25">
        <v>1</v>
      </c>
      <c r="AF164" s="25">
        <v>1</v>
      </c>
      <c r="AG164" s="25">
        <v>1</v>
      </c>
      <c r="AH164" s="25">
        <v>1</v>
      </c>
      <c r="AI164" s="25">
        <v>1</v>
      </c>
      <c r="AJ164" s="25">
        <v>1</v>
      </c>
      <c r="AK164" s="25">
        <v>1</v>
      </c>
      <c r="AL164" s="25">
        <v>1</v>
      </c>
      <c r="AM164" s="25">
        <v>1</v>
      </c>
      <c r="AN164" s="25">
        <v>1</v>
      </c>
      <c r="AO164" s="25">
        <v>1</v>
      </c>
      <c r="AP164" s="25">
        <v>1</v>
      </c>
      <c r="AQ164" s="25">
        <v>1</v>
      </c>
      <c r="AR164" s="25">
        <v>1</v>
      </c>
      <c r="AS164" s="25">
        <v>1</v>
      </c>
      <c r="AT164" s="25">
        <v>1</v>
      </c>
      <c r="AU164" s="25">
        <v>1</v>
      </c>
      <c r="AV164" s="25">
        <v>1</v>
      </c>
      <c r="AW164" s="118" t="s">
        <v>84</v>
      </c>
    </row>
    <row r="165" spans="1:49" x14ac:dyDescent="0.2">
      <c r="A165" s="118" t="s">
        <v>354</v>
      </c>
      <c r="B165" s="119" t="s">
        <v>75</v>
      </c>
      <c r="C165" s="120" t="s">
        <v>75</v>
      </c>
      <c r="D165" s="120"/>
      <c r="E165" s="118">
        <v>640</v>
      </c>
      <c r="F165" s="24">
        <v>640</v>
      </c>
      <c r="G165" s="25">
        <v>0</v>
      </c>
      <c r="H165" s="25">
        <v>0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>
        <v>0</v>
      </c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5">
        <v>0</v>
      </c>
      <c r="AB165" s="25">
        <v>0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5">
        <v>0</v>
      </c>
      <c r="AT165" s="25">
        <v>0</v>
      </c>
      <c r="AU165" s="25">
        <v>0</v>
      </c>
      <c r="AV165" s="25">
        <v>1</v>
      </c>
      <c r="AW165" s="118" t="s">
        <v>355</v>
      </c>
    </row>
    <row r="166" spans="1:49" x14ac:dyDescent="0.2">
      <c r="A166" s="124" t="s">
        <v>458</v>
      </c>
      <c r="B166" s="122">
        <v>3.4</v>
      </c>
      <c r="C166" s="123">
        <v>27.8</v>
      </c>
      <c r="D166" s="159" t="s">
        <v>483</v>
      </c>
      <c r="E166" s="124">
        <v>400</v>
      </c>
      <c r="F166" s="3">
        <v>820</v>
      </c>
      <c r="G166" s="4">
        <v>0</v>
      </c>
      <c r="H166" s="4">
        <v>0</v>
      </c>
      <c r="I166" s="4">
        <v>0</v>
      </c>
      <c r="J166" s="4">
        <v>1</v>
      </c>
      <c r="K166" s="4">
        <v>1</v>
      </c>
      <c r="L166" s="4">
        <v>1</v>
      </c>
      <c r="M166" s="4">
        <v>1</v>
      </c>
      <c r="N166" s="4">
        <v>1</v>
      </c>
      <c r="O166" s="4">
        <v>1</v>
      </c>
      <c r="P166" s="4">
        <v>1</v>
      </c>
      <c r="Q166" s="4">
        <v>1</v>
      </c>
      <c r="R166" s="4">
        <v>1</v>
      </c>
      <c r="S166" s="4">
        <v>1</v>
      </c>
      <c r="T166" s="4">
        <v>1</v>
      </c>
      <c r="U166" s="4">
        <v>1</v>
      </c>
      <c r="V166" s="4">
        <v>1</v>
      </c>
      <c r="W166" s="4">
        <v>1</v>
      </c>
      <c r="X166" s="4">
        <v>1</v>
      </c>
      <c r="Y166" s="4">
        <v>1</v>
      </c>
      <c r="Z166" s="4">
        <v>1</v>
      </c>
      <c r="AA166" s="4">
        <v>1</v>
      </c>
      <c r="AB166" s="4">
        <v>1</v>
      </c>
      <c r="AC166" s="4">
        <v>1</v>
      </c>
      <c r="AD166" s="4">
        <v>1</v>
      </c>
      <c r="AE166" s="4">
        <v>0</v>
      </c>
      <c r="AF166" s="4">
        <v>0</v>
      </c>
      <c r="AG166" s="4">
        <v>0</v>
      </c>
      <c r="AH166" s="4">
        <v>0</v>
      </c>
      <c r="AI166" s="4">
        <v>0</v>
      </c>
      <c r="AJ166" s="4">
        <v>0</v>
      </c>
      <c r="AK166" s="4">
        <v>0</v>
      </c>
      <c r="AL166" s="4">
        <v>0</v>
      </c>
      <c r="AM166" s="4">
        <v>0</v>
      </c>
      <c r="AN166" s="4">
        <v>0</v>
      </c>
      <c r="AO166" s="4">
        <v>0</v>
      </c>
      <c r="AP166" s="4">
        <v>0</v>
      </c>
      <c r="AQ166" s="4">
        <v>0</v>
      </c>
      <c r="AR166" s="4">
        <v>0</v>
      </c>
      <c r="AS166" s="4">
        <v>0</v>
      </c>
      <c r="AT166" s="4">
        <v>0</v>
      </c>
      <c r="AU166" s="4">
        <v>0</v>
      </c>
      <c r="AV166" s="4">
        <v>1</v>
      </c>
      <c r="AW166" s="124"/>
    </row>
    <row r="168" spans="1:49" x14ac:dyDescent="0.2">
      <c r="A168" s="90" t="s">
        <v>572</v>
      </c>
      <c r="F168" s="390" t="s">
        <v>299</v>
      </c>
      <c r="G168" s="26">
        <v>8</v>
      </c>
      <c r="H168" s="26">
        <v>15</v>
      </c>
      <c r="I168" s="26">
        <v>26</v>
      </c>
      <c r="J168" s="26">
        <v>35</v>
      </c>
      <c r="K168" s="26">
        <v>35</v>
      </c>
      <c r="L168" s="26">
        <v>49</v>
      </c>
      <c r="M168" s="26">
        <v>51</v>
      </c>
      <c r="N168" s="26">
        <v>54</v>
      </c>
      <c r="O168" s="26">
        <v>52</v>
      </c>
      <c r="P168" s="26">
        <v>52</v>
      </c>
      <c r="Q168" s="26">
        <v>55</v>
      </c>
      <c r="R168" s="26">
        <v>56</v>
      </c>
      <c r="S168" s="26">
        <v>62</v>
      </c>
      <c r="T168" s="26">
        <v>62</v>
      </c>
      <c r="U168" s="26">
        <v>64</v>
      </c>
      <c r="V168" s="26">
        <v>62</v>
      </c>
      <c r="W168" s="26">
        <v>72</v>
      </c>
      <c r="X168" s="26">
        <v>71</v>
      </c>
      <c r="Y168" s="26">
        <v>72</v>
      </c>
      <c r="Z168" s="26">
        <v>77</v>
      </c>
      <c r="AA168" s="26">
        <v>77</v>
      </c>
      <c r="AB168" s="26">
        <v>91</v>
      </c>
      <c r="AC168" s="26">
        <v>78</v>
      </c>
      <c r="AD168" s="26">
        <v>75</v>
      </c>
      <c r="AE168" s="26">
        <v>74</v>
      </c>
      <c r="AF168" s="26">
        <v>60</v>
      </c>
      <c r="AG168" s="26">
        <v>61</v>
      </c>
      <c r="AH168" s="26">
        <v>62</v>
      </c>
      <c r="AI168" s="26">
        <v>60</v>
      </c>
      <c r="AJ168" s="26">
        <v>49</v>
      </c>
      <c r="AK168" s="26">
        <v>48</v>
      </c>
      <c r="AL168" s="26">
        <v>46</v>
      </c>
      <c r="AM168" s="26">
        <v>40</v>
      </c>
      <c r="AN168" s="26">
        <v>39</v>
      </c>
      <c r="AO168" s="26">
        <v>25</v>
      </c>
      <c r="AP168" s="26">
        <v>21</v>
      </c>
      <c r="AQ168" s="26">
        <v>18</v>
      </c>
      <c r="AR168" s="26">
        <v>15</v>
      </c>
      <c r="AS168" s="26">
        <v>15</v>
      </c>
      <c r="AT168" s="26">
        <v>14</v>
      </c>
      <c r="AU168" s="26">
        <v>8</v>
      </c>
      <c r="AV168" s="26">
        <v>118</v>
      </c>
    </row>
    <row r="169" spans="1:49" x14ac:dyDescent="0.2">
      <c r="A169" s="29" t="s">
        <v>556</v>
      </c>
      <c r="F169" s="390" t="s">
        <v>319</v>
      </c>
      <c r="G169" s="26">
        <v>0</v>
      </c>
      <c r="H169" s="26">
        <v>1</v>
      </c>
      <c r="I169" s="26">
        <v>2</v>
      </c>
      <c r="J169" s="26">
        <v>3</v>
      </c>
      <c r="K169" s="26">
        <v>3</v>
      </c>
      <c r="L169" s="26">
        <v>4</v>
      </c>
      <c r="M169" s="26">
        <v>4</v>
      </c>
      <c r="N169" s="26">
        <v>5</v>
      </c>
      <c r="O169" s="26">
        <v>4</v>
      </c>
      <c r="P169" s="26">
        <v>3</v>
      </c>
      <c r="Q169" s="26">
        <v>3</v>
      </c>
      <c r="R169" s="26">
        <v>3</v>
      </c>
      <c r="S169" s="26">
        <v>4</v>
      </c>
      <c r="T169" s="26">
        <v>4</v>
      </c>
      <c r="U169" s="26">
        <v>5</v>
      </c>
      <c r="V169" s="26">
        <v>5</v>
      </c>
      <c r="W169" s="26">
        <v>9</v>
      </c>
      <c r="X169" s="26">
        <v>9</v>
      </c>
      <c r="Y169" s="26">
        <v>8</v>
      </c>
      <c r="Z169" s="26">
        <v>9</v>
      </c>
      <c r="AA169" s="26">
        <v>8</v>
      </c>
      <c r="AB169" s="26">
        <v>15</v>
      </c>
      <c r="AC169" s="26">
        <v>11</v>
      </c>
      <c r="AD169" s="26">
        <v>10</v>
      </c>
      <c r="AE169" s="26">
        <v>11</v>
      </c>
      <c r="AF169" s="26">
        <v>7</v>
      </c>
      <c r="AG169" s="26">
        <v>7</v>
      </c>
      <c r="AH169" s="26">
        <v>7</v>
      </c>
      <c r="AI169" s="26">
        <v>7</v>
      </c>
      <c r="AJ169" s="26">
        <v>4</v>
      </c>
      <c r="AK169" s="26">
        <v>4</v>
      </c>
      <c r="AL169" s="26">
        <v>3</v>
      </c>
      <c r="AM169" s="26">
        <v>3</v>
      </c>
      <c r="AN169" s="26">
        <v>3</v>
      </c>
      <c r="AO169" s="26">
        <v>1</v>
      </c>
      <c r="AP169" s="26">
        <v>1</v>
      </c>
      <c r="AQ169" s="26">
        <v>1</v>
      </c>
      <c r="AR169" s="26">
        <v>1</v>
      </c>
      <c r="AS169" s="26">
        <v>1</v>
      </c>
      <c r="AT169" s="26">
        <v>1</v>
      </c>
      <c r="AU169" s="26">
        <v>1</v>
      </c>
      <c r="AV169" s="26">
        <v>22</v>
      </c>
    </row>
    <row r="170" spans="1:49" ht="15.75" x14ac:dyDescent="0.3">
      <c r="A170" s="384" t="s">
        <v>564</v>
      </c>
      <c r="F170" s="390" t="s">
        <v>569</v>
      </c>
      <c r="G170" s="151">
        <v>13.6</v>
      </c>
      <c r="H170" s="151">
        <v>14</v>
      </c>
      <c r="I170" s="151">
        <v>15.3</v>
      </c>
      <c r="J170" s="151">
        <v>15.3</v>
      </c>
      <c r="K170" s="151">
        <v>15.3</v>
      </c>
      <c r="L170" s="151">
        <v>15.3</v>
      </c>
      <c r="M170" s="151">
        <v>15.3</v>
      </c>
      <c r="N170" s="154">
        <v>15.3</v>
      </c>
      <c r="O170" s="151">
        <v>15.3</v>
      </c>
      <c r="P170" s="151">
        <v>15.3</v>
      </c>
      <c r="Q170" s="151">
        <v>15.3</v>
      </c>
      <c r="R170" s="151">
        <v>15.3</v>
      </c>
      <c r="S170" s="153">
        <v>15.6</v>
      </c>
      <c r="T170" s="153">
        <v>15.6</v>
      </c>
      <c r="U170" s="153">
        <v>15.7</v>
      </c>
      <c r="V170" s="153">
        <v>15.7</v>
      </c>
      <c r="W170" s="153">
        <v>15.7</v>
      </c>
      <c r="X170" s="153">
        <v>15.7</v>
      </c>
      <c r="Y170" s="153">
        <v>15.7</v>
      </c>
      <c r="Z170" s="153">
        <v>15.7</v>
      </c>
      <c r="AA170" s="153">
        <v>15.7</v>
      </c>
      <c r="AB170" s="152">
        <v>16.5</v>
      </c>
      <c r="AC170" s="152">
        <v>15.7</v>
      </c>
      <c r="AD170" s="152">
        <v>15.7</v>
      </c>
      <c r="AE170" s="152">
        <v>15.7</v>
      </c>
      <c r="AF170" s="152">
        <v>15.7</v>
      </c>
      <c r="AG170" s="152">
        <v>15.7</v>
      </c>
      <c r="AH170" s="152">
        <v>15.7</v>
      </c>
      <c r="AI170" s="152">
        <v>15.7</v>
      </c>
      <c r="AJ170" s="153">
        <v>15.7</v>
      </c>
      <c r="AK170" s="153">
        <v>15.7</v>
      </c>
      <c r="AL170" s="153">
        <v>15.7</v>
      </c>
      <c r="AM170" s="152">
        <v>14</v>
      </c>
      <c r="AN170" s="152">
        <v>14</v>
      </c>
      <c r="AO170" s="152">
        <v>13.8</v>
      </c>
      <c r="AP170" s="152">
        <v>13.6</v>
      </c>
      <c r="AQ170" s="153">
        <v>13.6</v>
      </c>
      <c r="AR170" s="153">
        <v>13.6</v>
      </c>
      <c r="AS170" s="153">
        <v>13.6</v>
      </c>
      <c r="AT170" s="153">
        <v>13.6</v>
      </c>
      <c r="AU170" s="153">
        <v>13.6</v>
      </c>
      <c r="AV170" s="41">
        <v>16.5</v>
      </c>
    </row>
    <row r="171" spans="1:49" ht="15.75" x14ac:dyDescent="0.3">
      <c r="A171" s="385" t="s">
        <v>562</v>
      </c>
      <c r="F171" s="27" t="s">
        <v>575</v>
      </c>
      <c r="G171" s="151">
        <v>9.4</v>
      </c>
      <c r="H171" s="152">
        <v>10</v>
      </c>
      <c r="I171" s="151">
        <v>11.3</v>
      </c>
      <c r="J171" s="151">
        <v>12.5</v>
      </c>
      <c r="K171" s="151">
        <v>12.5</v>
      </c>
      <c r="L171" s="151">
        <v>15.3</v>
      </c>
      <c r="M171" s="151">
        <v>15.3</v>
      </c>
      <c r="N171" s="154">
        <v>15.3</v>
      </c>
      <c r="O171" s="151">
        <v>15.3</v>
      </c>
      <c r="P171" s="151">
        <v>15.3</v>
      </c>
      <c r="Q171" s="151">
        <v>15.3</v>
      </c>
      <c r="R171" s="151">
        <v>15.3</v>
      </c>
      <c r="S171" s="198">
        <v>15.3</v>
      </c>
      <c r="T171" s="198">
        <v>15.3</v>
      </c>
      <c r="U171" s="198">
        <v>15.3</v>
      </c>
      <c r="V171" s="198">
        <v>15.3</v>
      </c>
      <c r="W171" s="198">
        <v>15.3</v>
      </c>
      <c r="X171" s="198">
        <v>15.3</v>
      </c>
      <c r="Y171" s="198">
        <v>15.3</v>
      </c>
      <c r="Z171" s="153">
        <v>15.7</v>
      </c>
      <c r="AA171" s="153">
        <v>15.7</v>
      </c>
      <c r="AB171" s="152">
        <v>15.7</v>
      </c>
      <c r="AC171" s="152">
        <v>15.7</v>
      </c>
      <c r="AD171" s="152">
        <v>15.7</v>
      </c>
      <c r="AE171" s="152">
        <v>15.7</v>
      </c>
      <c r="AF171" s="152">
        <v>15.7</v>
      </c>
      <c r="AG171" s="152">
        <v>15.7</v>
      </c>
      <c r="AH171" s="152">
        <v>15.7</v>
      </c>
      <c r="AI171" s="152">
        <v>15.7</v>
      </c>
      <c r="AJ171" s="153">
        <v>15.7</v>
      </c>
      <c r="AK171" s="153">
        <v>15.7</v>
      </c>
      <c r="AL171" s="153">
        <v>15.7</v>
      </c>
      <c r="AM171" s="152">
        <v>12.8</v>
      </c>
      <c r="AN171" s="152">
        <v>12.8</v>
      </c>
      <c r="AO171" s="152">
        <v>12.8</v>
      </c>
      <c r="AP171" s="152">
        <v>12.8</v>
      </c>
      <c r="AQ171" s="152">
        <v>12.8</v>
      </c>
      <c r="AR171" s="152">
        <v>12.8</v>
      </c>
      <c r="AS171" s="152">
        <v>12.8</v>
      </c>
      <c r="AT171" s="152">
        <v>12.8</v>
      </c>
      <c r="AU171" s="152">
        <v>12.8</v>
      </c>
      <c r="AV171" s="41">
        <v>15.7</v>
      </c>
    </row>
    <row r="172" spans="1:49" ht="15.75" x14ac:dyDescent="0.3">
      <c r="A172" s="386" t="s">
        <v>563</v>
      </c>
      <c r="F172" s="391" t="s">
        <v>570</v>
      </c>
      <c r="G172" s="152">
        <v>20.8</v>
      </c>
      <c r="H172" s="152">
        <v>20.8</v>
      </c>
      <c r="I172" s="152">
        <v>20.8</v>
      </c>
      <c r="J172" s="152">
        <v>20.8</v>
      </c>
      <c r="K172" s="152">
        <v>20.8</v>
      </c>
      <c r="L172" s="152">
        <v>20.8</v>
      </c>
      <c r="M172" s="152">
        <v>20.8</v>
      </c>
      <c r="N172" s="155">
        <v>16.8</v>
      </c>
      <c r="O172" s="152">
        <v>20.8</v>
      </c>
      <c r="P172" s="152">
        <v>20.8</v>
      </c>
      <c r="Q172" s="152">
        <v>20.8</v>
      </c>
      <c r="R172" s="151">
        <v>18.3</v>
      </c>
      <c r="S172" s="153">
        <v>17</v>
      </c>
      <c r="T172" s="153">
        <v>17</v>
      </c>
      <c r="U172" s="153">
        <v>17</v>
      </c>
      <c r="V172" s="153">
        <v>17</v>
      </c>
      <c r="W172" s="153">
        <v>17</v>
      </c>
      <c r="X172" s="153">
        <v>17</v>
      </c>
      <c r="Y172" s="153">
        <v>17</v>
      </c>
      <c r="Z172" s="153">
        <v>17</v>
      </c>
      <c r="AA172" s="153">
        <v>17</v>
      </c>
      <c r="AB172" s="152">
        <v>17</v>
      </c>
      <c r="AC172" s="152">
        <v>17</v>
      </c>
      <c r="AD172" s="152">
        <v>17</v>
      </c>
      <c r="AE172" s="152">
        <v>17</v>
      </c>
      <c r="AF172" s="152">
        <v>17</v>
      </c>
      <c r="AG172" s="152">
        <v>17</v>
      </c>
      <c r="AH172" s="152">
        <v>17</v>
      </c>
      <c r="AI172" s="152">
        <v>17</v>
      </c>
      <c r="AJ172" s="153">
        <v>17</v>
      </c>
      <c r="AK172" s="153">
        <v>17</v>
      </c>
      <c r="AL172" s="153">
        <v>17</v>
      </c>
      <c r="AM172" s="152">
        <v>17</v>
      </c>
      <c r="AN172" s="152">
        <v>17</v>
      </c>
      <c r="AO172" s="152">
        <v>19</v>
      </c>
      <c r="AP172" s="152">
        <v>20.8</v>
      </c>
      <c r="AQ172" s="153">
        <v>20.8</v>
      </c>
      <c r="AR172" s="153">
        <v>20.8</v>
      </c>
      <c r="AS172" s="153">
        <v>20.8</v>
      </c>
      <c r="AT172" s="153">
        <v>20.8</v>
      </c>
      <c r="AU172" s="153">
        <v>20.8</v>
      </c>
      <c r="AV172" s="41">
        <v>16.8</v>
      </c>
    </row>
    <row r="173" spans="1:49" ht="13.5" x14ac:dyDescent="0.25">
      <c r="A173" s="394" t="s">
        <v>573</v>
      </c>
      <c r="F173" s="391" t="s">
        <v>567</v>
      </c>
      <c r="G173" s="50">
        <f t="shared" ref="G173:AV173" si="0">G172-G170</f>
        <v>7.2000000000000011</v>
      </c>
      <c r="H173" s="50">
        <f t="shared" si="0"/>
        <v>6.8000000000000007</v>
      </c>
      <c r="I173" s="50">
        <f t="shared" si="0"/>
        <v>5.5</v>
      </c>
      <c r="J173" s="50">
        <f t="shared" si="0"/>
        <v>5.5</v>
      </c>
      <c r="K173" s="50">
        <f t="shared" si="0"/>
        <v>5.5</v>
      </c>
      <c r="L173" s="50">
        <f t="shared" si="0"/>
        <v>5.5</v>
      </c>
      <c r="M173" s="50">
        <f t="shared" si="0"/>
        <v>5.5</v>
      </c>
      <c r="N173" s="50">
        <f t="shared" si="0"/>
        <v>1.5</v>
      </c>
      <c r="O173" s="50">
        <f t="shared" si="0"/>
        <v>5.5</v>
      </c>
      <c r="P173" s="50">
        <f t="shared" si="0"/>
        <v>5.5</v>
      </c>
      <c r="Q173" s="50">
        <f t="shared" si="0"/>
        <v>5.5</v>
      </c>
      <c r="R173" s="50">
        <f t="shared" si="0"/>
        <v>3</v>
      </c>
      <c r="S173" s="50">
        <f t="shared" si="0"/>
        <v>1.4000000000000004</v>
      </c>
      <c r="T173" s="50">
        <f t="shared" si="0"/>
        <v>1.4000000000000004</v>
      </c>
      <c r="U173" s="50">
        <f t="shared" si="0"/>
        <v>1.3000000000000007</v>
      </c>
      <c r="V173" s="50">
        <f t="shared" si="0"/>
        <v>1.3000000000000007</v>
      </c>
      <c r="W173" s="50">
        <f t="shared" si="0"/>
        <v>1.3000000000000007</v>
      </c>
      <c r="X173" s="50">
        <f t="shared" si="0"/>
        <v>1.3000000000000007</v>
      </c>
      <c r="Y173" s="50">
        <f t="shared" si="0"/>
        <v>1.3000000000000007</v>
      </c>
      <c r="Z173" s="50">
        <f t="shared" si="0"/>
        <v>1.3000000000000007</v>
      </c>
      <c r="AA173" s="50">
        <f>AA172-AA170</f>
        <v>1.3000000000000007</v>
      </c>
      <c r="AB173" s="50">
        <f t="shared" si="0"/>
        <v>0.5</v>
      </c>
      <c r="AC173" s="50">
        <f t="shared" si="0"/>
        <v>1.3000000000000007</v>
      </c>
      <c r="AD173" s="50">
        <f t="shared" si="0"/>
        <v>1.3000000000000007</v>
      </c>
      <c r="AE173" s="50">
        <f t="shared" si="0"/>
        <v>1.3000000000000007</v>
      </c>
      <c r="AF173" s="50">
        <f t="shared" si="0"/>
        <v>1.3000000000000007</v>
      </c>
      <c r="AG173" s="50">
        <f t="shared" si="0"/>
        <v>1.3000000000000007</v>
      </c>
      <c r="AH173" s="50">
        <f t="shared" si="0"/>
        <v>1.3000000000000007</v>
      </c>
      <c r="AI173" s="50">
        <f t="shared" si="0"/>
        <v>1.3000000000000007</v>
      </c>
      <c r="AJ173" s="50">
        <f t="shared" si="0"/>
        <v>1.3000000000000007</v>
      </c>
      <c r="AK173" s="50">
        <f t="shared" si="0"/>
        <v>1.3000000000000007</v>
      </c>
      <c r="AL173" s="50">
        <f t="shared" si="0"/>
        <v>1.3000000000000007</v>
      </c>
      <c r="AM173" s="50">
        <f t="shared" si="0"/>
        <v>3</v>
      </c>
      <c r="AN173" s="50">
        <f t="shared" si="0"/>
        <v>3</v>
      </c>
      <c r="AO173" s="50">
        <f t="shared" si="0"/>
        <v>5.1999999999999993</v>
      </c>
      <c r="AP173" s="50">
        <f t="shared" si="0"/>
        <v>7.2000000000000011</v>
      </c>
      <c r="AQ173" s="50">
        <f t="shared" si="0"/>
        <v>7.2000000000000011</v>
      </c>
      <c r="AR173" s="50">
        <f t="shared" si="0"/>
        <v>7.2000000000000011</v>
      </c>
      <c r="AS173" s="50">
        <f t="shared" si="0"/>
        <v>7.2000000000000011</v>
      </c>
      <c r="AT173" s="50">
        <f t="shared" si="0"/>
        <v>7.2000000000000011</v>
      </c>
      <c r="AU173" s="50">
        <f t="shared" si="0"/>
        <v>7.2000000000000011</v>
      </c>
      <c r="AV173" s="50">
        <f t="shared" si="0"/>
        <v>0.30000000000000071</v>
      </c>
    </row>
    <row r="174" spans="1:49" x14ac:dyDescent="0.2">
      <c r="F174" s="27" t="s">
        <v>490</v>
      </c>
      <c r="G174" s="50">
        <f t="shared" ref="G174:AV174" si="1">G172-G171</f>
        <v>11.4</v>
      </c>
      <c r="H174" s="50">
        <f t="shared" si="1"/>
        <v>10.8</v>
      </c>
      <c r="I174" s="50">
        <f t="shared" si="1"/>
        <v>9.5</v>
      </c>
      <c r="J174" s="50">
        <f t="shared" si="1"/>
        <v>8.3000000000000007</v>
      </c>
      <c r="K174" s="50">
        <f t="shared" si="1"/>
        <v>8.3000000000000007</v>
      </c>
      <c r="L174" s="50">
        <f t="shared" si="1"/>
        <v>5.5</v>
      </c>
      <c r="M174" s="50">
        <f t="shared" si="1"/>
        <v>5.5</v>
      </c>
      <c r="N174" s="50">
        <f t="shared" si="1"/>
        <v>1.5</v>
      </c>
      <c r="O174" s="50">
        <f t="shared" si="1"/>
        <v>5.5</v>
      </c>
      <c r="P174" s="50">
        <f t="shared" si="1"/>
        <v>5.5</v>
      </c>
      <c r="Q174" s="50">
        <f t="shared" si="1"/>
        <v>5.5</v>
      </c>
      <c r="R174" s="50">
        <f t="shared" si="1"/>
        <v>3</v>
      </c>
      <c r="S174" s="50">
        <f t="shared" si="1"/>
        <v>1.6999999999999993</v>
      </c>
      <c r="T174" s="50">
        <f t="shared" si="1"/>
        <v>1.6999999999999993</v>
      </c>
      <c r="U174" s="50">
        <f t="shared" si="1"/>
        <v>1.6999999999999993</v>
      </c>
      <c r="V174" s="50">
        <f t="shared" si="1"/>
        <v>1.6999999999999993</v>
      </c>
      <c r="W174" s="50">
        <f t="shared" si="1"/>
        <v>1.6999999999999993</v>
      </c>
      <c r="X174" s="50">
        <f t="shared" si="1"/>
        <v>1.6999999999999993</v>
      </c>
      <c r="Y174" s="50">
        <f t="shared" si="1"/>
        <v>1.6999999999999993</v>
      </c>
      <c r="Z174" s="50">
        <f t="shared" si="1"/>
        <v>1.3000000000000007</v>
      </c>
      <c r="AA174" s="50">
        <f>AA172-AA171</f>
        <v>1.3000000000000007</v>
      </c>
      <c r="AB174" s="50">
        <f t="shared" si="1"/>
        <v>1.3000000000000007</v>
      </c>
      <c r="AC174" s="50">
        <f t="shared" si="1"/>
        <v>1.3000000000000007</v>
      </c>
      <c r="AD174" s="50">
        <f t="shared" si="1"/>
        <v>1.3000000000000007</v>
      </c>
      <c r="AE174" s="50">
        <f t="shared" si="1"/>
        <v>1.3000000000000007</v>
      </c>
      <c r="AF174" s="50">
        <f t="shared" si="1"/>
        <v>1.3000000000000007</v>
      </c>
      <c r="AG174" s="50">
        <f t="shared" si="1"/>
        <v>1.3000000000000007</v>
      </c>
      <c r="AH174" s="50">
        <f t="shared" si="1"/>
        <v>1.3000000000000007</v>
      </c>
      <c r="AI174" s="50">
        <f t="shared" si="1"/>
        <v>1.3000000000000007</v>
      </c>
      <c r="AJ174" s="50">
        <f t="shared" si="1"/>
        <v>1.3000000000000007</v>
      </c>
      <c r="AK174" s="50">
        <f t="shared" si="1"/>
        <v>1.3000000000000007</v>
      </c>
      <c r="AL174" s="50">
        <f t="shared" si="1"/>
        <v>1.3000000000000007</v>
      </c>
      <c r="AM174" s="50">
        <f t="shared" si="1"/>
        <v>4.1999999999999993</v>
      </c>
      <c r="AN174" s="50">
        <f t="shared" si="1"/>
        <v>4.1999999999999993</v>
      </c>
      <c r="AO174" s="50">
        <f t="shared" si="1"/>
        <v>6.1999999999999993</v>
      </c>
      <c r="AP174" s="50">
        <f t="shared" si="1"/>
        <v>8</v>
      </c>
      <c r="AQ174" s="50">
        <f t="shared" si="1"/>
        <v>8</v>
      </c>
      <c r="AR174" s="50">
        <f t="shared" si="1"/>
        <v>8</v>
      </c>
      <c r="AS174" s="50">
        <f t="shared" si="1"/>
        <v>8</v>
      </c>
      <c r="AT174" s="50">
        <f t="shared" si="1"/>
        <v>8</v>
      </c>
      <c r="AU174" s="50">
        <f t="shared" si="1"/>
        <v>8</v>
      </c>
      <c r="AV174" s="50">
        <f t="shared" si="1"/>
        <v>1.1000000000000014</v>
      </c>
    </row>
    <row r="175" spans="1:49" x14ac:dyDescent="0.2">
      <c r="D175" s="168"/>
      <c r="F175" s="391" t="s">
        <v>322</v>
      </c>
      <c r="G175" s="61">
        <f>(G172+G170)/2</f>
        <v>17.2</v>
      </c>
      <c r="H175" s="61">
        <f t="shared" ref="H175:AV175" si="2">(H172+H170)/2</f>
        <v>17.399999999999999</v>
      </c>
      <c r="I175" s="61">
        <f t="shared" si="2"/>
        <v>18.05</v>
      </c>
      <c r="J175" s="61">
        <f t="shared" si="2"/>
        <v>18.05</v>
      </c>
      <c r="K175" s="53">
        <f t="shared" si="2"/>
        <v>18.05</v>
      </c>
      <c r="L175" s="53">
        <f t="shared" si="2"/>
        <v>18.05</v>
      </c>
      <c r="M175" s="53">
        <f t="shared" si="2"/>
        <v>18.05</v>
      </c>
      <c r="N175" s="61">
        <f t="shared" si="2"/>
        <v>16.05</v>
      </c>
      <c r="O175" s="53">
        <f t="shared" si="2"/>
        <v>18.05</v>
      </c>
      <c r="P175" s="53">
        <f t="shared" si="2"/>
        <v>18.05</v>
      </c>
      <c r="Q175" s="53">
        <f t="shared" si="2"/>
        <v>18.05</v>
      </c>
      <c r="R175" s="61">
        <f t="shared" si="2"/>
        <v>16.8</v>
      </c>
      <c r="S175" s="61">
        <f t="shared" si="2"/>
        <v>16.3</v>
      </c>
      <c r="T175" s="61">
        <f t="shared" si="2"/>
        <v>16.3</v>
      </c>
      <c r="U175" s="61">
        <f t="shared" si="2"/>
        <v>16.350000000000001</v>
      </c>
      <c r="V175" s="61">
        <f t="shared" si="2"/>
        <v>16.350000000000001</v>
      </c>
      <c r="W175" s="61">
        <f t="shared" si="2"/>
        <v>16.350000000000001</v>
      </c>
      <c r="X175" s="61">
        <f t="shared" si="2"/>
        <v>16.350000000000001</v>
      </c>
      <c r="Y175" s="61">
        <f t="shared" si="2"/>
        <v>16.350000000000001</v>
      </c>
      <c r="Z175" s="61">
        <f t="shared" si="2"/>
        <v>16.350000000000001</v>
      </c>
      <c r="AA175" s="61">
        <f>(AA172+AA170)/2</f>
        <v>16.350000000000001</v>
      </c>
      <c r="AB175" s="53">
        <f t="shared" si="2"/>
        <v>16.75</v>
      </c>
      <c r="AC175" s="53">
        <f t="shared" si="2"/>
        <v>16.350000000000001</v>
      </c>
      <c r="AD175" s="53">
        <f t="shared" si="2"/>
        <v>16.350000000000001</v>
      </c>
      <c r="AE175" s="53">
        <f t="shared" si="2"/>
        <v>16.350000000000001</v>
      </c>
      <c r="AF175" s="53">
        <f t="shared" si="2"/>
        <v>16.350000000000001</v>
      </c>
      <c r="AG175" s="53">
        <f t="shared" si="2"/>
        <v>16.350000000000001</v>
      </c>
      <c r="AH175" s="53">
        <f t="shared" si="2"/>
        <v>16.350000000000001</v>
      </c>
      <c r="AI175" s="61">
        <f t="shared" si="2"/>
        <v>16.350000000000001</v>
      </c>
      <c r="AJ175" s="61">
        <f t="shared" si="2"/>
        <v>16.350000000000001</v>
      </c>
      <c r="AK175" s="61">
        <f t="shared" si="2"/>
        <v>16.350000000000001</v>
      </c>
      <c r="AL175" s="61">
        <f t="shared" si="2"/>
        <v>16.350000000000001</v>
      </c>
      <c r="AM175" s="61">
        <f t="shared" si="2"/>
        <v>15.5</v>
      </c>
      <c r="AN175" s="61">
        <f t="shared" si="2"/>
        <v>15.5</v>
      </c>
      <c r="AO175" s="61">
        <f t="shared" si="2"/>
        <v>16.399999999999999</v>
      </c>
      <c r="AP175" s="63">
        <f t="shared" si="2"/>
        <v>17.2</v>
      </c>
      <c r="AQ175" s="63">
        <f t="shared" si="2"/>
        <v>17.2</v>
      </c>
      <c r="AR175" s="63">
        <f t="shared" si="2"/>
        <v>17.2</v>
      </c>
      <c r="AS175" s="63">
        <f t="shared" si="2"/>
        <v>17.2</v>
      </c>
      <c r="AT175" s="63">
        <f t="shared" si="2"/>
        <v>17.2</v>
      </c>
      <c r="AU175" s="63">
        <f t="shared" si="2"/>
        <v>17.2</v>
      </c>
      <c r="AV175" s="128">
        <f t="shared" si="2"/>
        <v>16.649999999999999</v>
      </c>
    </row>
    <row r="176" spans="1:49" ht="15.75" x14ac:dyDescent="0.3">
      <c r="A176" s="3" t="s">
        <v>477</v>
      </c>
      <c r="B176" s="47" t="s">
        <v>325</v>
      </c>
      <c r="C176" s="49" t="s">
        <v>328</v>
      </c>
      <c r="D176" s="168"/>
      <c r="F176" s="395" t="s">
        <v>574</v>
      </c>
      <c r="G176" s="380">
        <f t="shared" ref="G176:AU176" si="3" xml:space="preserve"> -0.0048*G1 + 20.392</f>
        <v>18.951999999999998</v>
      </c>
      <c r="H176" s="380">
        <f t="shared" si="3"/>
        <v>18.712</v>
      </c>
      <c r="I176" s="380">
        <f t="shared" si="3"/>
        <v>18.616</v>
      </c>
      <c r="J176" s="380">
        <f t="shared" si="3"/>
        <v>18.472000000000001</v>
      </c>
      <c r="K176" s="380">
        <f t="shared" si="3"/>
        <v>18.28</v>
      </c>
      <c r="L176" s="380">
        <f t="shared" si="3"/>
        <v>18.231999999999999</v>
      </c>
      <c r="M176" s="380">
        <f t="shared" si="3"/>
        <v>18.135999999999999</v>
      </c>
      <c r="N176" s="382">
        <f t="shared" si="3"/>
        <v>17.992000000000001</v>
      </c>
      <c r="O176" s="381">
        <f t="shared" si="3"/>
        <v>17.847999999999999</v>
      </c>
      <c r="P176" s="381">
        <f t="shared" si="3"/>
        <v>17.751999999999999</v>
      </c>
      <c r="Q176" s="381">
        <f t="shared" si="3"/>
        <v>17.608000000000001</v>
      </c>
      <c r="R176" s="380">
        <f t="shared" si="3"/>
        <v>17.512</v>
      </c>
      <c r="S176" s="383">
        <f t="shared" si="3"/>
        <v>17.416</v>
      </c>
      <c r="T176" s="383">
        <f t="shared" si="3"/>
        <v>17.367999999999999</v>
      </c>
      <c r="U176" s="383">
        <f t="shared" si="3"/>
        <v>17.271999999999998</v>
      </c>
      <c r="V176" s="383">
        <f t="shared" si="3"/>
        <v>17.175999999999998</v>
      </c>
      <c r="W176" s="380">
        <f t="shared" si="3"/>
        <v>17.032</v>
      </c>
      <c r="X176" s="380">
        <f t="shared" si="3"/>
        <v>16.983999999999998</v>
      </c>
      <c r="Y176" s="380">
        <f t="shared" si="3"/>
        <v>16.936</v>
      </c>
      <c r="Z176" s="380">
        <f t="shared" si="3"/>
        <v>16.792000000000002</v>
      </c>
      <c r="AA176" s="380">
        <f t="shared" si="3"/>
        <v>16.744</v>
      </c>
      <c r="AB176" s="381">
        <f t="shared" si="3"/>
        <v>16.695999999999998</v>
      </c>
      <c r="AC176" s="381">
        <f t="shared" si="3"/>
        <v>16.552</v>
      </c>
      <c r="AD176" s="381">
        <f t="shared" si="3"/>
        <v>16.456</v>
      </c>
      <c r="AE176" s="381">
        <f t="shared" si="3"/>
        <v>16.071999999999999</v>
      </c>
      <c r="AF176" s="381">
        <f t="shared" si="3"/>
        <v>15.975999999999999</v>
      </c>
      <c r="AG176" s="381">
        <f t="shared" si="3"/>
        <v>15.783999999999999</v>
      </c>
      <c r="AH176" s="381">
        <f t="shared" si="3"/>
        <v>15.736000000000001</v>
      </c>
      <c r="AI176" s="383">
        <f t="shared" si="3"/>
        <v>15.591999999999999</v>
      </c>
      <c r="AJ176" s="383">
        <f t="shared" si="3"/>
        <v>15.112</v>
      </c>
      <c r="AK176" s="383">
        <f t="shared" si="3"/>
        <v>14.776</v>
      </c>
      <c r="AL176" s="382">
        <f t="shared" si="3"/>
        <v>14.632</v>
      </c>
      <c r="AM176" s="380">
        <f t="shared" si="3"/>
        <v>14.391999999999999</v>
      </c>
      <c r="AN176" s="380">
        <f t="shared" si="3"/>
        <v>14.152000000000001</v>
      </c>
      <c r="AO176" s="380">
        <f t="shared" si="3"/>
        <v>13.911999999999999</v>
      </c>
      <c r="AP176" s="380">
        <f t="shared" si="3"/>
        <v>13.672000000000001</v>
      </c>
      <c r="AQ176" s="380">
        <f t="shared" si="3"/>
        <v>13.192</v>
      </c>
      <c r="AR176" s="380">
        <f t="shared" si="3"/>
        <v>13.096</v>
      </c>
      <c r="AS176" s="380">
        <f t="shared" si="3"/>
        <v>12.952</v>
      </c>
      <c r="AT176" s="383">
        <f t="shared" si="3"/>
        <v>12.712</v>
      </c>
      <c r="AU176" s="383">
        <f t="shared" si="3"/>
        <v>12.616</v>
      </c>
      <c r="AV176" s="128"/>
    </row>
    <row r="177" spans="1:49" ht="15.75" x14ac:dyDescent="0.3">
      <c r="A177" s="3" t="s">
        <v>478</v>
      </c>
      <c r="B177" s="3">
        <v>128</v>
      </c>
      <c r="C177" s="3">
        <v>20.2</v>
      </c>
      <c r="D177" s="269"/>
      <c r="E177" s="270"/>
      <c r="F177" s="271" t="s">
        <v>520</v>
      </c>
      <c r="G177" s="396">
        <f>$C177-(G$1-$B177)/1000*5</f>
        <v>19.34</v>
      </c>
      <c r="H177" s="104">
        <f t="shared" ref="H177:AU177" si="4">$C177-(H$1-$B177)/1000*5</f>
        <v>19.09</v>
      </c>
      <c r="I177" s="104">
        <f t="shared" si="4"/>
        <v>18.989999999999998</v>
      </c>
      <c r="J177" s="104">
        <f t="shared" si="4"/>
        <v>18.84</v>
      </c>
      <c r="K177" s="104">
        <f t="shared" si="4"/>
        <v>18.64</v>
      </c>
      <c r="L177" s="104">
        <f t="shared" si="4"/>
        <v>18.59</v>
      </c>
      <c r="M177" s="104">
        <f t="shared" si="4"/>
        <v>18.489999999999998</v>
      </c>
      <c r="N177" s="397">
        <f t="shared" si="4"/>
        <v>18.34</v>
      </c>
      <c r="O177" s="104">
        <f t="shared" si="4"/>
        <v>18.189999999999998</v>
      </c>
      <c r="P177" s="104">
        <f t="shared" si="4"/>
        <v>18.09</v>
      </c>
      <c r="Q177" s="104">
        <f t="shared" si="4"/>
        <v>17.939999999999998</v>
      </c>
      <c r="R177" s="104">
        <f t="shared" si="4"/>
        <v>17.84</v>
      </c>
      <c r="S177" s="398">
        <f t="shared" si="4"/>
        <v>17.739999999999998</v>
      </c>
      <c r="T177" s="399">
        <f t="shared" si="4"/>
        <v>17.689999999999998</v>
      </c>
      <c r="U177" s="399">
        <f t="shared" si="4"/>
        <v>17.59</v>
      </c>
      <c r="V177" s="399">
        <f t="shared" si="4"/>
        <v>17.489999999999998</v>
      </c>
      <c r="W177" s="399">
        <f t="shared" si="4"/>
        <v>17.34</v>
      </c>
      <c r="X177" s="399">
        <f t="shared" si="4"/>
        <v>17.29</v>
      </c>
      <c r="Y177" s="399">
        <f t="shared" si="4"/>
        <v>17.239999999999998</v>
      </c>
      <c r="Z177" s="399">
        <f t="shared" si="4"/>
        <v>17.09</v>
      </c>
      <c r="AA177" s="399">
        <f t="shared" si="4"/>
        <v>17.04</v>
      </c>
      <c r="AB177" s="104">
        <f t="shared" si="4"/>
        <v>16.989999999999998</v>
      </c>
      <c r="AC177" s="104">
        <f t="shared" si="4"/>
        <v>16.84</v>
      </c>
      <c r="AD177" s="104">
        <f t="shared" si="4"/>
        <v>16.739999999999998</v>
      </c>
      <c r="AE177" s="104">
        <f t="shared" si="4"/>
        <v>16.34</v>
      </c>
      <c r="AF177" s="104">
        <f t="shared" si="4"/>
        <v>16.239999999999998</v>
      </c>
      <c r="AG177" s="104">
        <f t="shared" si="4"/>
        <v>16.04</v>
      </c>
      <c r="AH177" s="104">
        <f t="shared" si="4"/>
        <v>15.989999999999998</v>
      </c>
      <c r="AI177" s="104">
        <f t="shared" si="4"/>
        <v>15.84</v>
      </c>
      <c r="AJ177" s="399">
        <f t="shared" si="4"/>
        <v>15.34</v>
      </c>
      <c r="AK177" s="399">
        <f t="shared" si="4"/>
        <v>14.989999999999998</v>
      </c>
      <c r="AL177" s="399">
        <f t="shared" si="4"/>
        <v>14.84</v>
      </c>
      <c r="AM177" s="104">
        <f t="shared" si="4"/>
        <v>14.59</v>
      </c>
      <c r="AN177" s="104">
        <f t="shared" si="4"/>
        <v>14.34</v>
      </c>
      <c r="AO177" s="104">
        <f t="shared" si="4"/>
        <v>14.09</v>
      </c>
      <c r="AP177" s="104">
        <f t="shared" si="4"/>
        <v>13.84</v>
      </c>
      <c r="AQ177" s="399">
        <f t="shared" si="4"/>
        <v>13.34</v>
      </c>
      <c r="AR177" s="399">
        <f t="shared" si="4"/>
        <v>13.24</v>
      </c>
      <c r="AS177" s="399">
        <f t="shared" si="4"/>
        <v>13.09</v>
      </c>
      <c r="AT177" s="399">
        <f t="shared" si="4"/>
        <v>12.84</v>
      </c>
      <c r="AU177" s="399">
        <f t="shared" si="4"/>
        <v>12.739999999999998</v>
      </c>
      <c r="AV177" s="272"/>
    </row>
    <row r="178" spans="1:49" x14ac:dyDescent="0.2">
      <c r="F178" s="146" t="s">
        <v>474</v>
      </c>
      <c r="G178" s="148">
        <v>0</v>
      </c>
      <c r="H178" s="148">
        <v>0</v>
      </c>
      <c r="I178" s="148">
        <v>0</v>
      </c>
      <c r="J178" s="148">
        <v>0</v>
      </c>
      <c r="K178" s="148">
        <v>0</v>
      </c>
      <c r="L178" s="148">
        <v>0</v>
      </c>
      <c r="M178" s="148">
        <v>0</v>
      </c>
      <c r="N178" s="148">
        <v>0</v>
      </c>
      <c r="O178" s="148">
        <v>0</v>
      </c>
      <c r="P178" s="148">
        <v>0</v>
      </c>
      <c r="Q178" s="148">
        <v>0</v>
      </c>
      <c r="R178" s="148">
        <v>0</v>
      </c>
      <c r="S178" s="148">
        <v>0</v>
      </c>
      <c r="T178" s="148">
        <v>0</v>
      </c>
      <c r="U178" s="148">
        <v>0</v>
      </c>
      <c r="V178" s="148">
        <v>0</v>
      </c>
      <c r="W178" s="148">
        <v>0</v>
      </c>
      <c r="X178" s="148">
        <v>0</v>
      </c>
      <c r="Y178" s="148">
        <v>0</v>
      </c>
      <c r="Z178" s="148">
        <v>0</v>
      </c>
      <c r="AA178" s="148">
        <v>0</v>
      </c>
      <c r="AB178" s="149">
        <v>1</v>
      </c>
      <c r="AC178" s="148">
        <v>0</v>
      </c>
      <c r="AD178" s="148">
        <v>0</v>
      </c>
      <c r="AE178" s="148">
        <v>0</v>
      </c>
      <c r="AF178" s="148">
        <v>0</v>
      </c>
      <c r="AG178" s="148">
        <v>0</v>
      </c>
      <c r="AH178" s="148">
        <v>0</v>
      </c>
      <c r="AI178" s="148">
        <v>0</v>
      </c>
      <c r="AJ178" s="148">
        <v>0</v>
      </c>
      <c r="AK178" s="148">
        <v>0</v>
      </c>
      <c r="AL178" s="148">
        <v>0</v>
      </c>
      <c r="AM178" s="148">
        <v>0</v>
      </c>
      <c r="AN178" s="148">
        <v>0</v>
      </c>
      <c r="AO178" s="148">
        <v>0</v>
      </c>
      <c r="AP178" s="148">
        <v>0</v>
      </c>
      <c r="AQ178" s="148">
        <v>0</v>
      </c>
      <c r="AR178" s="148">
        <v>0</v>
      </c>
      <c r="AS178" s="148">
        <v>0</v>
      </c>
      <c r="AT178" s="148">
        <v>0</v>
      </c>
      <c r="AU178" s="148">
        <v>0</v>
      </c>
      <c r="AV178" s="147">
        <v>1</v>
      </c>
      <c r="AW178" s="48">
        <f>AB178</f>
        <v>1</v>
      </c>
    </row>
    <row r="179" spans="1:49" x14ac:dyDescent="0.2">
      <c r="F179" s="146" t="s">
        <v>473</v>
      </c>
      <c r="G179" s="3">
        <v>0</v>
      </c>
      <c r="H179" s="3">
        <v>0</v>
      </c>
      <c r="I179" s="3">
        <v>0</v>
      </c>
      <c r="J179" s="3">
        <v>1</v>
      </c>
      <c r="K179" s="3">
        <v>1</v>
      </c>
      <c r="L179" s="3">
        <v>1</v>
      </c>
      <c r="M179" s="3">
        <v>1</v>
      </c>
      <c r="N179" s="3">
        <v>1</v>
      </c>
      <c r="O179" s="3">
        <v>1</v>
      </c>
      <c r="P179" s="3">
        <v>1</v>
      </c>
      <c r="Q179" s="3">
        <v>2</v>
      </c>
      <c r="R179" s="3">
        <v>2</v>
      </c>
      <c r="S179" s="3">
        <v>1</v>
      </c>
      <c r="T179" s="3">
        <v>1</v>
      </c>
      <c r="U179" s="3">
        <v>1</v>
      </c>
      <c r="V179" s="3">
        <v>1</v>
      </c>
      <c r="W179" s="3">
        <v>1</v>
      </c>
      <c r="X179" s="3">
        <v>1</v>
      </c>
      <c r="Y179" s="3">
        <v>1</v>
      </c>
      <c r="Z179" s="3">
        <v>1</v>
      </c>
      <c r="AA179" s="3">
        <v>1</v>
      </c>
      <c r="AB179" s="3">
        <v>1</v>
      </c>
      <c r="AC179" s="3">
        <v>1</v>
      </c>
      <c r="AD179" s="3">
        <v>1</v>
      </c>
      <c r="AE179" s="3">
        <v>1</v>
      </c>
      <c r="AF179" s="3">
        <v>1</v>
      </c>
      <c r="AG179" s="3">
        <v>1</v>
      </c>
      <c r="AH179" s="3">
        <v>1</v>
      </c>
      <c r="AI179" s="3">
        <v>1</v>
      </c>
      <c r="AJ179" s="3">
        <v>1</v>
      </c>
      <c r="AK179" s="3">
        <v>1</v>
      </c>
      <c r="AL179" s="3">
        <v>1</v>
      </c>
      <c r="AM179" s="3">
        <v>1</v>
      </c>
      <c r="AN179" s="3">
        <v>1</v>
      </c>
      <c r="AO179" s="3">
        <v>0</v>
      </c>
      <c r="AP179" s="3">
        <v>0</v>
      </c>
      <c r="AQ179" s="3">
        <v>0</v>
      </c>
      <c r="AR179" s="3">
        <v>0</v>
      </c>
      <c r="AS179" s="3">
        <v>0</v>
      </c>
      <c r="AT179" s="3">
        <v>0</v>
      </c>
      <c r="AU179" s="3">
        <v>0</v>
      </c>
      <c r="AV179" s="401">
        <v>3</v>
      </c>
      <c r="AW179" s="3" t="s">
        <v>475</v>
      </c>
    </row>
    <row r="180" spans="1:49" x14ac:dyDescent="0.2">
      <c r="F180" s="26"/>
      <c r="J180" s="402" t="s">
        <v>471</v>
      </c>
      <c r="K180" s="402"/>
      <c r="L180" s="402"/>
      <c r="M180" s="402"/>
      <c r="N180" s="402"/>
      <c r="O180" s="402"/>
      <c r="P180" s="402"/>
      <c r="Q180" s="402"/>
      <c r="R180" s="402"/>
      <c r="AV180" s="401"/>
    </row>
    <row r="181" spans="1:49" x14ac:dyDescent="0.2">
      <c r="F181" s="26"/>
      <c r="Q181" s="402" t="s">
        <v>472</v>
      </c>
      <c r="R181" s="402"/>
      <c r="S181" s="402"/>
      <c r="T181" s="402"/>
      <c r="U181" s="402"/>
      <c r="V181" s="402"/>
      <c r="W181" s="402"/>
      <c r="X181" s="402"/>
      <c r="Y181" s="402"/>
      <c r="Z181" s="402"/>
      <c r="AA181" s="402"/>
      <c r="AB181" s="402"/>
      <c r="AC181" s="402"/>
      <c r="AD181" s="402"/>
      <c r="AE181" s="402"/>
      <c r="AF181" s="402"/>
      <c r="AG181" s="402"/>
      <c r="AH181" s="402"/>
      <c r="AI181" s="402"/>
      <c r="AJ181" s="402"/>
      <c r="AK181" s="402"/>
      <c r="AL181" s="402"/>
      <c r="AM181" s="402"/>
      <c r="AN181" s="402"/>
      <c r="AV181" s="401"/>
    </row>
    <row r="182" spans="1:49" x14ac:dyDescent="0.2">
      <c r="F182" s="27" t="s">
        <v>476</v>
      </c>
      <c r="G182" s="150">
        <f t="shared" ref="G182:AV182" si="5">(G168-SUM(G178:G179))/G168</f>
        <v>1</v>
      </c>
      <c r="H182" s="150">
        <f t="shared" si="5"/>
        <v>1</v>
      </c>
      <c r="I182" s="150">
        <f t="shared" si="5"/>
        <v>1</v>
      </c>
      <c r="J182" s="150">
        <f t="shared" si="5"/>
        <v>0.97142857142857142</v>
      </c>
      <c r="K182" s="150">
        <f t="shared" si="5"/>
        <v>0.97142857142857142</v>
      </c>
      <c r="L182" s="150">
        <f t="shared" si="5"/>
        <v>0.97959183673469385</v>
      </c>
      <c r="M182" s="150">
        <f t="shared" si="5"/>
        <v>0.98039215686274506</v>
      </c>
      <c r="N182" s="150">
        <f t="shared" si="5"/>
        <v>0.98148148148148151</v>
      </c>
      <c r="O182" s="150">
        <f t="shared" si="5"/>
        <v>0.98076923076923073</v>
      </c>
      <c r="P182" s="150">
        <f t="shared" si="5"/>
        <v>0.98076923076923073</v>
      </c>
      <c r="Q182" s="150">
        <f t="shared" si="5"/>
        <v>0.96363636363636362</v>
      </c>
      <c r="R182" s="150">
        <f t="shared" si="5"/>
        <v>0.9642857142857143</v>
      </c>
      <c r="S182" s="150">
        <f t="shared" si="5"/>
        <v>0.9838709677419355</v>
      </c>
      <c r="T182" s="150">
        <f t="shared" si="5"/>
        <v>0.9838709677419355</v>
      </c>
      <c r="U182" s="150">
        <f t="shared" si="5"/>
        <v>0.984375</v>
      </c>
      <c r="V182" s="150">
        <f t="shared" si="5"/>
        <v>0.9838709677419355</v>
      </c>
      <c r="W182" s="150">
        <f t="shared" si="5"/>
        <v>0.98611111111111116</v>
      </c>
      <c r="X182" s="150">
        <f t="shared" si="5"/>
        <v>0.9859154929577465</v>
      </c>
      <c r="Y182" s="150">
        <f t="shared" si="5"/>
        <v>0.98611111111111116</v>
      </c>
      <c r="Z182" s="150">
        <f>(Z168-SUM(Z178:Z179))/Z168</f>
        <v>0.98701298701298701</v>
      </c>
      <c r="AA182" s="150">
        <f>(AA168-SUM(AA178:AA179))/AA168</f>
        <v>0.98701298701298701</v>
      </c>
      <c r="AB182" s="150">
        <f t="shared" si="5"/>
        <v>0.97802197802197799</v>
      </c>
      <c r="AC182" s="150">
        <f t="shared" si="5"/>
        <v>0.98717948717948723</v>
      </c>
      <c r="AD182" s="150">
        <f t="shared" si="5"/>
        <v>0.98666666666666669</v>
      </c>
      <c r="AE182" s="150">
        <f t="shared" si="5"/>
        <v>0.98648648648648651</v>
      </c>
      <c r="AF182" s="150">
        <f t="shared" si="5"/>
        <v>0.98333333333333328</v>
      </c>
      <c r="AG182" s="150">
        <f t="shared" si="5"/>
        <v>0.98360655737704916</v>
      </c>
      <c r="AH182" s="150">
        <f t="shared" si="5"/>
        <v>0.9838709677419355</v>
      </c>
      <c r="AI182" s="150">
        <f t="shared" si="5"/>
        <v>0.98333333333333328</v>
      </c>
      <c r="AJ182" s="150">
        <f t="shared" si="5"/>
        <v>0.97959183673469385</v>
      </c>
      <c r="AK182" s="150">
        <f t="shared" si="5"/>
        <v>0.97916666666666663</v>
      </c>
      <c r="AL182" s="150">
        <f t="shared" si="5"/>
        <v>0.97826086956521741</v>
      </c>
      <c r="AM182" s="150">
        <f t="shared" si="5"/>
        <v>0.97499999999999998</v>
      </c>
      <c r="AN182" s="150">
        <f t="shared" si="5"/>
        <v>0.97435897435897434</v>
      </c>
      <c r="AO182" s="150">
        <f t="shared" si="5"/>
        <v>1</v>
      </c>
      <c r="AP182" s="150">
        <f t="shared" si="5"/>
        <v>1</v>
      </c>
      <c r="AQ182" s="150">
        <f t="shared" si="5"/>
        <v>1</v>
      </c>
      <c r="AR182" s="150">
        <f t="shared" si="5"/>
        <v>1</v>
      </c>
      <c r="AS182" s="150">
        <f t="shared" si="5"/>
        <v>1</v>
      </c>
      <c r="AT182" s="150">
        <f t="shared" si="5"/>
        <v>1</v>
      </c>
      <c r="AU182" s="150">
        <f t="shared" si="5"/>
        <v>1</v>
      </c>
      <c r="AV182" s="150">
        <f t="shared" si="5"/>
        <v>0.96610169491525422</v>
      </c>
    </row>
  </sheetData>
  <autoFilter ref="A2:AX166"/>
  <mergeCells count="5">
    <mergeCell ref="AV179:AV181"/>
    <mergeCell ref="B1:C1"/>
    <mergeCell ref="E1:F1"/>
    <mergeCell ref="J180:R180"/>
    <mergeCell ref="Q181:AN181"/>
  </mergeCells>
  <phoneticPr fontId="4" type="noConversion"/>
  <pageMargins left="0.78740157499999996" right="0.78740157499999996" top="0.984251969" bottom="0.984251969" header="0.5" footer="0.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6"/>
  <sheetViews>
    <sheetView workbookViewId="0">
      <selection activeCell="D8" sqref="D8"/>
    </sheetView>
  </sheetViews>
  <sheetFormatPr baseColWidth="10" defaultRowHeight="12.75" x14ac:dyDescent="0.2"/>
  <sheetData>
    <row r="1" spans="1:4" x14ac:dyDescent="0.2">
      <c r="A1" s="129" t="s">
        <v>152</v>
      </c>
      <c r="B1" s="129" t="s">
        <v>513</v>
      </c>
      <c r="D1" s="129" t="s">
        <v>576</v>
      </c>
    </row>
    <row r="2" spans="1:4" x14ac:dyDescent="0.2">
      <c r="A2">
        <v>396</v>
      </c>
      <c r="B2">
        <v>16.899999999999999</v>
      </c>
    </row>
    <row r="3" spans="1:4" x14ac:dyDescent="0.2">
      <c r="A3">
        <v>401</v>
      </c>
      <c r="B3">
        <v>16.899999999999999</v>
      </c>
    </row>
    <row r="4" spans="1:4" x14ac:dyDescent="0.2">
      <c r="A4">
        <v>406</v>
      </c>
      <c r="B4">
        <v>16.399999999999999</v>
      </c>
    </row>
    <row r="5" spans="1:4" x14ac:dyDescent="0.2">
      <c r="A5">
        <v>419</v>
      </c>
      <c r="B5">
        <v>15.8</v>
      </c>
    </row>
    <row r="6" spans="1:4" x14ac:dyDescent="0.2">
      <c r="A6">
        <v>458</v>
      </c>
      <c r="B6">
        <v>16.5</v>
      </c>
    </row>
    <row r="7" spans="1:4" x14ac:dyDescent="0.2">
      <c r="A7">
        <v>498</v>
      </c>
      <c r="B7">
        <v>15.4</v>
      </c>
    </row>
    <row r="8" spans="1:4" x14ac:dyDescent="0.2">
      <c r="A8">
        <v>588</v>
      </c>
      <c r="B8">
        <v>14.2</v>
      </c>
    </row>
    <row r="9" spans="1:4" x14ac:dyDescent="0.2">
      <c r="A9">
        <v>605</v>
      </c>
      <c r="B9">
        <v>14.2</v>
      </c>
    </row>
    <row r="10" spans="1:4" x14ac:dyDescent="0.2">
      <c r="A10">
        <v>644</v>
      </c>
      <c r="B10">
        <v>14.7</v>
      </c>
    </row>
    <row r="11" spans="1:4" x14ac:dyDescent="0.2">
      <c r="A11">
        <v>685</v>
      </c>
      <c r="B11">
        <v>14.3</v>
      </c>
    </row>
    <row r="12" spans="1:4" x14ac:dyDescent="0.2">
      <c r="A12">
        <v>690</v>
      </c>
      <c r="B12">
        <v>14.3</v>
      </c>
    </row>
    <row r="13" spans="1:4" x14ac:dyDescent="0.2">
      <c r="A13">
        <v>691</v>
      </c>
      <c r="B13">
        <v>15.3</v>
      </c>
    </row>
    <row r="14" spans="1:4" x14ac:dyDescent="0.2">
      <c r="A14">
        <v>699</v>
      </c>
      <c r="B14">
        <v>13.9</v>
      </c>
    </row>
    <row r="15" spans="1:4" x14ac:dyDescent="0.2">
      <c r="A15">
        <v>700</v>
      </c>
      <c r="B15">
        <v>14.4</v>
      </c>
    </row>
    <row r="16" spans="1:4" x14ac:dyDescent="0.2">
      <c r="A16">
        <v>704</v>
      </c>
      <c r="B16">
        <v>13.9</v>
      </c>
    </row>
    <row r="17" spans="1:2" x14ac:dyDescent="0.2">
      <c r="A17">
        <v>802</v>
      </c>
      <c r="B17">
        <v>14.1</v>
      </c>
    </row>
    <row r="18" spans="1:2" x14ac:dyDescent="0.2">
      <c r="A18">
        <v>802</v>
      </c>
      <c r="B18">
        <v>13.6</v>
      </c>
    </row>
    <row r="19" spans="1:2" x14ac:dyDescent="0.2">
      <c r="A19">
        <v>835</v>
      </c>
      <c r="B19">
        <v>13</v>
      </c>
    </row>
    <row r="20" spans="1:2" x14ac:dyDescent="0.2">
      <c r="A20">
        <v>895</v>
      </c>
      <c r="B20">
        <v>13.2</v>
      </c>
    </row>
    <row r="21" spans="1:2" x14ac:dyDescent="0.2">
      <c r="A21">
        <v>905</v>
      </c>
      <c r="B21">
        <v>14.1</v>
      </c>
    </row>
    <row r="22" spans="1:2" x14ac:dyDescent="0.2">
      <c r="A22">
        <v>905</v>
      </c>
      <c r="B22">
        <v>12.8</v>
      </c>
    </row>
    <row r="23" spans="1:2" x14ac:dyDescent="0.2">
      <c r="A23">
        <v>905</v>
      </c>
      <c r="B23">
        <v>13.7</v>
      </c>
    </row>
    <row r="24" spans="1:2" x14ac:dyDescent="0.2">
      <c r="A24">
        <v>908</v>
      </c>
      <c r="B24">
        <v>13.4</v>
      </c>
    </row>
    <row r="25" spans="1:2" x14ac:dyDescent="0.2">
      <c r="A25">
        <v>910</v>
      </c>
      <c r="B25">
        <v>13.3</v>
      </c>
    </row>
    <row r="26" spans="1:2" x14ac:dyDescent="0.2">
      <c r="A26">
        <v>910</v>
      </c>
      <c r="B26">
        <v>13.3</v>
      </c>
    </row>
    <row r="27" spans="1:2" x14ac:dyDescent="0.2">
      <c r="A27">
        <v>977</v>
      </c>
      <c r="B27">
        <v>13.4</v>
      </c>
    </row>
    <row r="28" spans="1:2" x14ac:dyDescent="0.2">
      <c r="A28">
        <v>980</v>
      </c>
      <c r="B28">
        <v>13.4</v>
      </c>
    </row>
    <row r="29" spans="1:2" x14ac:dyDescent="0.2">
      <c r="A29">
        <v>982</v>
      </c>
      <c r="B29">
        <v>13.2</v>
      </c>
    </row>
    <row r="30" spans="1:2" x14ac:dyDescent="0.2">
      <c r="A30">
        <v>988</v>
      </c>
      <c r="B30">
        <v>12.5</v>
      </c>
    </row>
    <row r="31" spans="1:2" x14ac:dyDescent="0.2">
      <c r="A31">
        <v>989</v>
      </c>
      <c r="B31">
        <v>12.4</v>
      </c>
    </row>
    <row r="32" spans="1:2" x14ac:dyDescent="0.2">
      <c r="A32">
        <v>996</v>
      </c>
      <c r="B32">
        <v>12.5</v>
      </c>
    </row>
    <row r="33" spans="1:2" x14ac:dyDescent="0.2">
      <c r="A33">
        <v>1000</v>
      </c>
      <c r="B33">
        <v>13.2</v>
      </c>
    </row>
    <row r="34" spans="1:2" x14ac:dyDescent="0.2">
      <c r="A34">
        <v>1001</v>
      </c>
      <c r="B34">
        <v>13.1</v>
      </c>
    </row>
    <row r="35" spans="1:2" x14ac:dyDescent="0.2">
      <c r="A35">
        <v>1007</v>
      </c>
      <c r="B35">
        <v>12.9</v>
      </c>
    </row>
    <row r="36" spans="1:2" x14ac:dyDescent="0.2">
      <c r="A36">
        <v>1100</v>
      </c>
      <c r="B36">
        <v>12.2</v>
      </c>
    </row>
    <row r="37" spans="1:2" x14ac:dyDescent="0.2">
      <c r="A37">
        <v>1110</v>
      </c>
      <c r="B37">
        <v>11.9</v>
      </c>
    </row>
    <row r="38" spans="1:2" x14ac:dyDescent="0.2">
      <c r="A38">
        <v>1135</v>
      </c>
      <c r="B38">
        <v>12</v>
      </c>
    </row>
    <row r="39" spans="1:2" x14ac:dyDescent="0.2">
      <c r="A39">
        <v>1153</v>
      </c>
      <c r="B39">
        <v>12.4</v>
      </c>
    </row>
    <row r="40" spans="1:2" x14ac:dyDescent="0.2">
      <c r="A40">
        <v>1191</v>
      </c>
      <c r="B40">
        <v>12.1</v>
      </c>
    </row>
    <row r="41" spans="1:2" x14ac:dyDescent="0.2">
      <c r="A41">
        <v>1197</v>
      </c>
      <c r="B41">
        <v>11.5</v>
      </c>
    </row>
    <row r="42" spans="1:2" x14ac:dyDescent="0.2">
      <c r="A42">
        <v>1199</v>
      </c>
      <c r="B42">
        <v>11.8</v>
      </c>
    </row>
    <row r="43" spans="1:2" x14ac:dyDescent="0.2">
      <c r="A43">
        <v>1200</v>
      </c>
      <c r="B43">
        <v>11.5</v>
      </c>
    </row>
    <row r="44" spans="1:2" x14ac:dyDescent="0.2">
      <c r="A44">
        <v>1201</v>
      </c>
      <c r="B44">
        <v>11.6</v>
      </c>
    </row>
    <row r="45" spans="1:2" x14ac:dyDescent="0.2">
      <c r="A45">
        <v>1202</v>
      </c>
      <c r="B45">
        <v>12.2</v>
      </c>
    </row>
    <row r="46" spans="1:2" x14ac:dyDescent="0.2">
      <c r="A46">
        <v>1208</v>
      </c>
      <c r="B46">
        <v>11.5</v>
      </c>
    </row>
    <row r="47" spans="1:2" x14ac:dyDescent="0.2">
      <c r="A47">
        <v>1244</v>
      </c>
      <c r="B47">
        <v>11.1</v>
      </c>
    </row>
    <row r="48" spans="1:2" x14ac:dyDescent="0.2">
      <c r="A48">
        <v>1295</v>
      </c>
      <c r="B48">
        <v>11.7</v>
      </c>
    </row>
    <row r="49" spans="1:2" x14ac:dyDescent="0.2">
      <c r="A49">
        <v>1299</v>
      </c>
      <c r="B49">
        <v>11.1</v>
      </c>
    </row>
    <row r="50" spans="1:2" x14ac:dyDescent="0.2">
      <c r="A50">
        <v>1346</v>
      </c>
      <c r="B50">
        <v>11.3</v>
      </c>
    </row>
    <row r="51" spans="1:2" x14ac:dyDescent="0.2">
      <c r="A51">
        <v>1363</v>
      </c>
      <c r="B51">
        <v>10.8</v>
      </c>
    </row>
    <row r="52" spans="1:2" x14ac:dyDescent="0.2">
      <c r="A52">
        <v>1365</v>
      </c>
      <c r="B52">
        <v>11.4</v>
      </c>
    </row>
    <row r="53" spans="1:2" x14ac:dyDescent="0.2">
      <c r="A53">
        <v>1386</v>
      </c>
      <c r="B53">
        <v>11.3</v>
      </c>
    </row>
    <row r="54" spans="1:2" x14ac:dyDescent="0.2">
      <c r="A54">
        <v>1396</v>
      </c>
      <c r="B54">
        <v>11.1</v>
      </c>
    </row>
    <row r="55" spans="1:2" x14ac:dyDescent="0.2">
      <c r="A55">
        <v>1396</v>
      </c>
      <c r="B55">
        <v>10.5</v>
      </c>
    </row>
    <row r="56" spans="1:2" x14ac:dyDescent="0.2">
      <c r="A56">
        <v>1402</v>
      </c>
      <c r="B56">
        <v>11.1</v>
      </c>
    </row>
    <row r="57" spans="1:2" x14ac:dyDescent="0.2">
      <c r="A57">
        <v>1403</v>
      </c>
      <c r="B57">
        <v>11</v>
      </c>
    </row>
    <row r="58" spans="1:2" x14ac:dyDescent="0.2">
      <c r="A58">
        <v>1406</v>
      </c>
      <c r="B58">
        <v>11.3</v>
      </c>
    </row>
    <row r="59" spans="1:2" x14ac:dyDescent="0.2">
      <c r="A59">
        <v>1415</v>
      </c>
      <c r="B59">
        <v>10.6</v>
      </c>
    </row>
    <row r="60" spans="1:2" x14ac:dyDescent="0.2">
      <c r="A60">
        <v>1435</v>
      </c>
      <c r="B60">
        <v>10.5</v>
      </c>
    </row>
    <row r="61" spans="1:2" x14ac:dyDescent="0.2">
      <c r="A61">
        <v>1441</v>
      </c>
      <c r="B61">
        <v>10.1</v>
      </c>
    </row>
    <row r="62" spans="1:2" x14ac:dyDescent="0.2">
      <c r="A62">
        <v>1448</v>
      </c>
      <c r="B62">
        <v>10.8</v>
      </c>
    </row>
    <row r="63" spans="1:2" x14ac:dyDescent="0.2">
      <c r="A63">
        <v>1493</v>
      </c>
      <c r="B63">
        <v>10.7</v>
      </c>
    </row>
    <row r="64" spans="1:2" x14ac:dyDescent="0.2">
      <c r="A64">
        <v>1495</v>
      </c>
      <c r="B64">
        <v>10.3</v>
      </c>
    </row>
    <row r="65" spans="1:2" x14ac:dyDescent="0.2">
      <c r="A65">
        <v>1501</v>
      </c>
      <c r="B65">
        <v>10.7</v>
      </c>
    </row>
    <row r="66" spans="1:2" x14ac:dyDescent="0.2">
      <c r="A66">
        <v>1505</v>
      </c>
      <c r="B66">
        <v>10.6</v>
      </c>
    </row>
    <row r="67" spans="1:2" x14ac:dyDescent="0.2">
      <c r="A67">
        <v>1510</v>
      </c>
      <c r="B67">
        <v>10.3</v>
      </c>
    </row>
    <row r="68" spans="1:2" x14ac:dyDescent="0.2">
      <c r="A68">
        <v>1511</v>
      </c>
      <c r="B68">
        <v>10</v>
      </c>
    </row>
    <row r="69" spans="1:2" x14ac:dyDescent="0.2">
      <c r="A69">
        <v>1515</v>
      </c>
      <c r="B69">
        <v>10.3</v>
      </c>
    </row>
    <row r="70" spans="1:2" x14ac:dyDescent="0.2">
      <c r="A70">
        <v>1518</v>
      </c>
      <c r="B70">
        <v>9.9</v>
      </c>
    </row>
    <row r="71" spans="1:2" x14ac:dyDescent="0.2">
      <c r="A71">
        <v>1518</v>
      </c>
      <c r="B71">
        <v>9.9</v>
      </c>
    </row>
    <row r="72" spans="1:2" x14ac:dyDescent="0.2">
      <c r="A72">
        <v>1544</v>
      </c>
      <c r="B72">
        <v>10.199999999999999</v>
      </c>
    </row>
    <row r="73" spans="1:2" x14ac:dyDescent="0.2">
      <c r="A73">
        <v>1579</v>
      </c>
      <c r="B73">
        <v>10</v>
      </c>
    </row>
    <row r="74" spans="1:2" x14ac:dyDescent="0.2">
      <c r="A74">
        <v>1609</v>
      </c>
      <c r="B74">
        <v>9.6</v>
      </c>
    </row>
    <row r="75" spans="1:2" x14ac:dyDescent="0.2">
      <c r="A75">
        <v>1609</v>
      </c>
      <c r="B75">
        <v>9.3000000000000007</v>
      </c>
    </row>
    <row r="76" spans="1:2" x14ac:dyDescent="0.2">
      <c r="A76">
        <v>1650</v>
      </c>
      <c r="B76">
        <v>9.6</v>
      </c>
    </row>
    <row r="77" spans="1:2" x14ac:dyDescent="0.2">
      <c r="A77">
        <v>1658</v>
      </c>
      <c r="B77">
        <v>9.3000000000000007</v>
      </c>
    </row>
    <row r="78" spans="1:2" x14ac:dyDescent="0.2">
      <c r="A78">
        <v>1667</v>
      </c>
      <c r="B78">
        <v>9.1</v>
      </c>
    </row>
    <row r="79" spans="1:2" x14ac:dyDescent="0.2">
      <c r="A79">
        <v>1697</v>
      </c>
      <c r="B79">
        <v>9.1999999999999993</v>
      </c>
    </row>
    <row r="80" spans="1:2" x14ac:dyDescent="0.2">
      <c r="A80">
        <v>1705</v>
      </c>
      <c r="B80">
        <v>9.5</v>
      </c>
    </row>
    <row r="81" spans="1:2" x14ac:dyDescent="0.2">
      <c r="A81">
        <v>1708</v>
      </c>
      <c r="B81">
        <v>9.1999999999999993</v>
      </c>
    </row>
    <row r="82" spans="1:2" x14ac:dyDescent="0.2">
      <c r="A82">
        <v>1735</v>
      </c>
      <c r="B82">
        <v>9.4</v>
      </c>
    </row>
    <row r="83" spans="1:2" x14ac:dyDescent="0.2">
      <c r="A83">
        <v>1789</v>
      </c>
      <c r="B83">
        <v>9.1</v>
      </c>
    </row>
    <row r="84" spans="1:2" x14ac:dyDescent="0.2">
      <c r="A84">
        <v>1791</v>
      </c>
      <c r="B84">
        <v>8.6999999999999993</v>
      </c>
    </row>
    <row r="85" spans="1:2" x14ac:dyDescent="0.2">
      <c r="A85">
        <v>1802</v>
      </c>
      <c r="B85">
        <v>8.6</v>
      </c>
    </row>
    <row r="86" spans="1:2" x14ac:dyDescent="0.2">
      <c r="A86">
        <v>1805</v>
      </c>
      <c r="B86">
        <v>8.9</v>
      </c>
    </row>
    <row r="87" spans="1:2" x14ac:dyDescent="0.2">
      <c r="A87">
        <v>1809</v>
      </c>
      <c r="B87">
        <v>8.5</v>
      </c>
    </row>
    <row r="88" spans="1:2" x14ac:dyDescent="0.2">
      <c r="A88">
        <v>1816</v>
      </c>
      <c r="B88">
        <v>8.6999999999999993</v>
      </c>
    </row>
    <row r="89" spans="1:2" x14ac:dyDescent="0.2">
      <c r="A89">
        <v>1896</v>
      </c>
      <c r="B89">
        <v>8.4</v>
      </c>
    </row>
    <row r="90" spans="1:2" x14ac:dyDescent="0.2">
      <c r="A90">
        <v>1962</v>
      </c>
      <c r="B90">
        <v>7.8</v>
      </c>
    </row>
    <row r="91" spans="1:2" x14ac:dyDescent="0.2">
      <c r="A91">
        <v>1965</v>
      </c>
      <c r="B91">
        <v>7.6</v>
      </c>
    </row>
    <row r="92" spans="1:2" x14ac:dyDescent="0.2">
      <c r="A92">
        <v>1981</v>
      </c>
      <c r="B92">
        <v>7.8</v>
      </c>
    </row>
    <row r="93" spans="1:2" x14ac:dyDescent="0.2">
      <c r="A93">
        <v>1987</v>
      </c>
      <c r="B93">
        <v>7.6</v>
      </c>
    </row>
    <row r="94" spans="1:2" x14ac:dyDescent="0.2">
      <c r="A94">
        <v>1988</v>
      </c>
      <c r="B94">
        <v>7.6</v>
      </c>
    </row>
    <row r="95" spans="1:2" x14ac:dyDescent="0.2">
      <c r="A95">
        <v>2009</v>
      </c>
      <c r="B95">
        <v>7.6</v>
      </c>
    </row>
    <row r="96" spans="1:2" x14ac:dyDescent="0.2">
      <c r="A96">
        <v>2011</v>
      </c>
      <c r="B96">
        <v>7.8</v>
      </c>
    </row>
    <row r="97" spans="1:2" x14ac:dyDescent="0.2">
      <c r="A97">
        <v>2012</v>
      </c>
      <c r="B97">
        <v>7.9</v>
      </c>
    </row>
    <row r="98" spans="1:2" x14ac:dyDescent="0.2">
      <c r="A98">
        <v>2014</v>
      </c>
      <c r="B98">
        <v>7.7</v>
      </c>
    </row>
    <row r="99" spans="1:2" x14ac:dyDescent="0.2">
      <c r="A99">
        <v>2018</v>
      </c>
      <c r="B99">
        <v>7.6</v>
      </c>
    </row>
    <row r="100" spans="1:2" x14ac:dyDescent="0.2">
      <c r="A100">
        <v>2019</v>
      </c>
      <c r="B100">
        <v>7.5</v>
      </c>
    </row>
    <row r="101" spans="1:2" x14ac:dyDescent="0.2">
      <c r="A101">
        <v>2090</v>
      </c>
      <c r="B101">
        <v>7</v>
      </c>
    </row>
    <row r="102" spans="1:2" x14ac:dyDescent="0.2">
      <c r="A102">
        <v>2196</v>
      </c>
      <c r="B102">
        <v>6.7</v>
      </c>
    </row>
    <row r="103" spans="1:2" x14ac:dyDescent="0.2">
      <c r="A103">
        <v>2203</v>
      </c>
      <c r="B103">
        <v>6.9</v>
      </c>
    </row>
    <row r="104" spans="1:2" x14ac:dyDescent="0.2">
      <c r="A104">
        <v>2223</v>
      </c>
      <c r="B104">
        <v>6.4</v>
      </c>
    </row>
    <row r="105" spans="1:2" x14ac:dyDescent="0.2">
      <c r="A105">
        <v>2239</v>
      </c>
      <c r="B105">
        <v>6.3</v>
      </c>
    </row>
    <row r="106" spans="1:2" x14ac:dyDescent="0.2">
      <c r="A106">
        <v>2251</v>
      </c>
      <c r="B106">
        <v>6.3</v>
      </c>
    </row>
    <row r="107" spans="1:2" x14ac:dyDescent="0.2">
      <c r="A107">
        <v>2302</v>
      </c>
      <c r="B107">
        <v>6.2</v>
      </c>
    </row>
    <row r="108" spans="1:2" x14ac:dyDescent="0.2">
      <c r="A108">
        <v>2308</v>
      </c>
      <c r="B108">
        <v>6.2</v>
      </c>
    </row>
    <row r="109" spans="1:2" x14ac:dyDescent="0.2">
      <c r="A109">
        <v>2350</v>
      </c>
      <c r="B109">
        <v>5.8</v>
      </c>
    </row>
    <row r="110" spans="1:2" x14ac:dyDescent="0.2">
      <c r="A110">
        <v>2358</v>
      </c>
      <c r="B110">
        <v>5.8</v>
      </c>
    </row>
    <row r="111" spans="1:2" x14ac:dyDescent="0.2">
      <c r="A111">
        <v>2381</v>
      </c>
      <c r="B111">
        <v>5.6</v>
      </c>
    </row>
    <row r="112" spans="1:2" x14ac:dyDescent="0.2">
      <c r="A112">
        <v>2425</v>
      </c>
      <c r="B112">
        <v>5.5</v>
      </c>
    </row>
    <row r="113" spans="1:2" x14ac:dyDescent="0.2">
      <c r="A113">
        <v>2486</v>
      </c>
      <c r="B113">
        <v>5.2</v>
      </c>
    </row>
    <row r="114" spans="1:2" x14ac:dyDescent="0.2">
      <c r="A114">
        <v>2494</v>
      </c>
      <c r="B114">
        <v>5.0999999999999996</v>
      </c>
    </row>
    <row r="115" spans="1:2" x14ac:dyDescent="0.2">
      <c r="A115">
        <v>2637</v>
      </c>
      <c r="B115">
        <v>4.4000000000000004</v>
      </c>
    </row>
    <row r="116" spans="1:2" x14ac:dyDescent="0.2">
      <c r="A116">
        <v>2654</v>
      </c>
      <c r="B116">
        <v>4.3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7"/>
  <sheetViews>
    <sheetView tabSelected="1" zoomScale="115" zoomScaleNormal="115" workbookViewId="0">
      <selection activeCell="C20" sqref="C20"/>
    </sheetView>
  </sheetViews>
  <sheetFormatPr baseColWidth="10" defaultColWidth="9.140625" defaultRowHeight="12.75" x14ac:dyDescent="0.2"/>
  <cols>
    <col min="1" max="16384" width="9.140625" style="268"/>
  </cols>
  <sheetData>
    <row r="1" spans="1:256" x14ac:dyDescent="0.2">
      <c r="A1" s="129" t="s">
        <v>152</v>
      </c>
      <c r="B1" s="129" t="s">
        <v>513</v>
      </c>
      <c r="C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  <c r="BM1" s="129"/>
      <c r="BN1" s="129"/>
      <c r="BO1" s="129"/>
      <c r="BP1" s="129"/>
      <c r="BQ1" s="129"/>
      <c r="BR1" s="129"/>
      <c r="BS1" s="129"/>
      <c r="BT1" s="129"/>
      <c r="BU1" s="129"/>
      <c r="BV1" s="129"/>
      <c r="BW1" s="129"/>
      <c r="BX1" s="129"/>
      <c r="BY1" s="129"/>
      <c r="BZ1" s="129"/>
      <c r="CA1" s="129"/>
      <c r="CB1" s="129"/>
      <c r="CC1" s="129"/>
      <c r="CD1" s="129"/>
      <c r="CE1" s="129"/>
      <c r="CF1" s="129"/>
      <c r="CG1" s="129"/>
      <c r="CH1" s="129"/>
      <c r="CI1" s="129"/>
      <c r="CJ1" s="129"/>
      <c r="CK1" s="129"/>
      <c r="CL1" s="129"/>
      <c r="CM1" s="129"/>
      <c r="CN1" s="129"/>
      <c r="CO1" s="129"/>
      <c r="CP1" s="129"/>
      <c r="CQ1" s="129"/>
      <c r="CR1" s="129"/>
      <c r="CS1" s="129"/>
      <c r="CT1" s="129"/>
      <c r="CU1" s="129"/>
      <c r="CV1" s="129"/>
      <c r="CW1" s="129"/>
      <c r="CX1" s="129"/>
      <c r="CY1" s="129"/>
      <c r="CZ1" s="129"/>
      <c r="DA1" s="129"/>
      <c r="DB1" s="129"/>
      <c r="DC1" s="129"/>
      <c r="DD1" s="129"/>
      <c r="DE1" s="129"/>
      <c r="DF1" s="129"/>
      <c r="DG1" s="129"/>
      <c r="DH1" s="129"/>
      <c r="DI1" s="129"/>
      <c r="DJ1" s="129"/>
      <c r="DK1" s="129"/>
      <c r="DL1" s="129"/>
      <c r="DM1" s="129"/>
      <c r="DN1" s="129"/>
      <c r="DO1" s="129"/>
      <c r="DP1" s="129"/>
      <c r="DQ1" s="129"/>
      <c r="DR1" s="129"/>
      <c r="DS1" s="129"/>
      <c r="DT1" s="129"/>
      <c r="DU1" s="129"/>
      <c r="DV1" s="129"/>
      <c r="DW1" s="129"/>
      <c r="DX1" s="129"/>
      <c r="DY1" s="129"/>
      <c r="DZ1" s="129"/>
      <c r="EA1" s="129"/>
      <c r="EB1" s="129"/>
      <c r="EC1" s="129"/>
      <c r="ED1" s="129"/>
      <c r="EE1" s="129"/>
      <c r="EF1" s="129"/>
      <c r="EG1" s="129"/>
      <c r="EH1" s="129"/>
      <c r="EI1" s="129"/>
      <c r="EJ1" s="129"/>
      <c r="EK1" s="129"/>
      <c r="EL1" s="129"/>
      <c r="EM1" s="129"/>
      <c r="EN1" s="129"/>
      <c r="EO1" s="129"/>
      <c r="EP1" s="129"/>
      <c r="EQ1" s="129"/>
      <c r="ER1" s="129"/>
      <c r="ES1" s="129"/>
      <c r="ET1" s="129"/>
      <c r="EU1" s="129"/>
      <c r="EV1" s="129"/>
      <c r="EW1" s="129"/>
      <c r="EX1" s="129"/>
      <c r="EY1" s="129"/>
      <c r="EZ1" s="129"/>
      <c r="FA1" s="129"/>
      <c r="FB1" s="129"/>
      <c r="FC1" s="129"/>
      <c r="FD1" s="129"/>
      <c r="FE1" s="129"/>
      <c r="FF1" s="129"/>
      <c r="FG1" s="129"/>
      <c r="FH1" s="129"/>
      <c r="FI1" s="129"/>
      <c r="FJ1" s="129"/>
      <c r="FK1" s="129"/>
      <c r="FL1" s="129"/>
      <c r="FM1" s="129"/>
      <c r="FN1" s="129"/>
      <c r="FO1" s="129"/>
      <c r="FP1" s="129"/>
      <c r="FQ1" s="129"/>
      <c r="FR1" s="129"/>
      <c r="FS1" s="129"/>
      <c r="FT1" s="129"/>
      <c r="FU1" s="129"/>
      <c r="FV1" s="129"/>
      <c r="FW1" s="129"/>
      <c r="FX1" s="129"/>
      <c r="FY1" s="129"/>
      <c r="FZ1" s="129"/>
      <c r="GA1" s="129"/>
      <c r="GB1" s="129"/>
      <c r="GC1" s="129"/>
      <c r="GD1" s="129"/>
      <c r="GE1" s="129"/>
      <c r="GF1" s="129"/>
      <c r="GG1" s="129"/>
      <c r="GH1" s="129"/>
      <c r="GI1" s="129"/>
      <c r="GJ1" s="129"/>
      <c r="GK1" s="129"/>
      <c r="GL1" s="129"/>
      <c r="GM1" s="129"/>
      <c r="GN1" s="129"/>
      <c r="GO1" s="129"/>
      <c r="GP1" s="129"/>
      <c r="GQ1" s="129"/>
      <c r="GR1" s="129"/>
      <c r="GS1" s="129"/>
      <c r="GT1" s="129"/>
      <c r="GU1" s="129"/>
      <c r="GV1" s="129"/>
      <c r="GW1" s="129"/>
      <c r="GX1" s="129"/>
      <c r="GY1" s="129"/>
      <c r="GZ1" s="129"/>
      <c r="HA1" s="129"/>
      <c r="HB1" s="129"/>
      <c r="HC1" s="129"/>
      <c r="HD1" s="129"/>
      <c r="HE1" s="129"/>
      <c r="HF1" s="129"/>
      <c r="HG1" s="129"/>
      <c r="HH1" s="129"/>
      <c r="HI1" s="129"/>
      <c r="HJ1" s="129"/>
      <c r="HK1" s="129"/>
      <c r="HL1" s="129"/>
      <c r="HM1" s="129"/>
      <c r="HN1" s="129"/>
      <c r="HO1" s="129"/>
      <c r="HP1" s="129"/>
      <c r="HQ1" s="129"/>
      <c r="HR1" s="129"/>
      <c r="HS1" s="129"/>
      <c r="HT1" s="129"/>
      <c r="HU1" s="129"/>
      <c r="HV1" s="129"/>
      <c r="HW1" s="129"/>
      <c r="HX1" s="129"/>
      <c r="HY1" s="129"/>
      <c r="HZ1" s="129"/>
      <c r="IA1" s="129"/>
      <c r="IB1" s="129"/>
      <c r="IC1" s="129"/>
      <c r="ID1" s="129"/>
      <c r="IE1" s="129"/>
      <c r="IF1" s="129"/>
      <c r="IG1" s="129"/>
      <c r="IH1" s="129"/>
      <c r="II1" s="129"/>
      <c r="IJ1" s="129"/>
      <c r="IK1" s="129"/>
      <c r="IL1" s="129"/>
      <c r="IM1" s="129"/>
      <c r="IN1" s="129"/>
      <c r="IO1" s="129"/>
      <c r="IP1" s="129"/>
      <c r="IQ1" s="129"/>
      <c r="IR1" s="129"/>
      <c r="IS1" s="129"/>
      <c r="IT1" s="129"/>
      <c r="IU1" s="129"/>
      <c r="IV1" s="129"/>
    </row>
    <row r="2" spans="1:256" x14ac:dyDescent="0.2">
      <c r="A2" s="268">
        <v>278</v>
      </c>
      <c r="B2" s="268">
        <v>19</v>
      </c>
    </row>
    <row r="3" spans="1:256" x14ac:dyDescent="0.2">
      <c r="A3" s="268">
        <v>300</v>
      </c>
      <c r="B3" s="268">
        <v>18.8</v>
      </c>
    </row>
    <row r="4" spans="1:256" x14ac:dyDescent="0.2">
      <c r="A4" s="268">
        <v>334</v>
      </c>
      <c r="B4" s="268">
        <v>18.8</v>
      </c>
    </row>
    <row r="5" spans="1:256" x14ac:dyDescent="0.2">
      <c r="A5" s="268">
        <v>338</v>
      </c>
      <c r="B5" s="268">
        <v>18.899999999999999</v>
      </c>
    </row>
    <row r="6" spans="1:256" x14ac:dyDescent="0.2">
      <c r="A6" s="268">
        <v>353</v>
      </c>
      <c r="B6" s="268">
        <v>18.600000000000001</v>
      </c>
    </row>
    <row r="7" spans="1:256" x14ac:dyDescent="0.2">
      <c r="A7" s="268">
        <v>364</v>
      </c>
      <c r="B7" s="268">
        <v>18.8</v>
      </c>
    </row>
    <row r="8" spans="1:256" x14ac:dyDescent="0.2">
      <c r="A8" s="268">
        <v>392</v>
      </c>
      <c r="B8" s="268">
        <v>18.600000000000001</v>
      </c>
    </row>
    <row r="9" spans="1:256" x14ac:dyDescent="0.2">
      <c r="A9" s="268">
        <v>398</v>
      </c>
      <c r="B9" s="268">
        <v>18.399999999999999</v>
      </c>
    </row>
    <row r="10" spans="1:256" x14ac:dyDescent="0.2">
      <c r="A10" s="268">
        <v>401</v>
      </c>
      <c r="B10" s="268">
        <v>18.399999999999999</v>
      </c>
    </row>
    <row r="11" spans="1:256" x14ac:dyDescent="0.2">
      <c r="A11" s="268">
        <v>418</v>
      </c>
      <c r="B11" s="268">
        <v>18.3</v>
      </c>
    </row>
    <row r="12" spans="1:256" x14ac:dyDescent="0.2">
      <c r="A12" s="268">
        <v>451</v>
      </c>
      <c r="B12" s="268">
        <v>18.399999999999999</v>
      </c>
    </row>
    <row r="13" spans="1:256" x14ac:dyDescent="0.2">
      <c r="A13" s="268">
        <v>455</v>
      </c>
      <c r="B13" s="268">
        <v>18.2</v>
      </c>
    </row>
    <row r="14" spans="1:256" x14ac:dyDescent="0.2">
      <c r="A14" s="268">
        <v>475</v>
      </c>
      <c r="B14" s="268">
        <v>18.3</v>
      </c>
    </row>
    <row r="15" spans="1:256" x14ac:dyDescent="0.2">
      <c r="A15" s="268">
        <v>475</v>
      </c>
      <c r="B15" s="268">
        <v>18</v>
      </c>
    </row>
    <row r="16" spans="1:256" x14ac:dyDescent="0.2">
      <c r="A16" s="268">
        <v>491</v>
      </c>
      <c r="B16" s="268">
        <v>17.899999999999999</v>
      </c>
    </row>
    <row r="17" spans="1:2" x14ac:dyDescent="0.2">
      <c r="A17" s="268">
        <v>513</v>
      </c>
      <c r="B17" s="268">
        <v>18</v>
      </c>
    </row>
    <row r="18" spans="1:2" x14ac:dyDescent="0.2">
      <c r="A18" s="268">
        <v>536</v>
      </c>
      <c r="B18" s="268">
        <v>17.7</v>
      </c>
    </row>
    <row r="19" spans="1:2" x14ac:dyDescent="0.2">
      <c r="A19" s="268">
        <v>547</v>
      </c>
      <c r="B19" s="268">
        <v>17.7</v>
      </c>
    </row>
    <row r="20" spans="1:2" x14ac:dyDescent="0.2">
      <c r="A20" s="268">
        <v>548</v>
      </c>
      <c r="B20" s="268">
        <v>17.8</v>
      </c>
    </row>
    <row r="21" spans="1:2" x14ac:dyDescent="0.2">
      <c r="A21" s="268">
        <v>553</v>
      </c>
      <c r="B21" s="268">
        <v>17.5</v>
      </c>
    </row>
    <row r="22" spans="1:2" x14ac:dyDescent="0.2">
      <c r="A22" s="268">
        <v>556</v>
      </c>
      <c r="B22" s="268">
        <v>17.8</v>
      </c>
    </row>
    <row r="23" spans="1:2" x14ac:dyDescent="0.2">
      <c r="A23" s="268">
        <v>560</v>
      </c>
      <c r="B23" s="268">
        <v>17.7</v>
      </c>
    </row>
    <row r="24" spans="1:2" x14ac:dyDescent="0.2">
      <c r="A24" s="268">
        <v>595</v>
      </c>
      <c r="B24" s="268">
        <v>17.7</v>
      </c>
    </row>
    <row r="25" spans="1:2" x14ac:dyDescent="0.2">
      <c r="A25" s="268">
        <v>595</v>
      </c>
      <c r="B25" s="268">
        <v>17.5</v>
      </c>
    </row>
    <row r="26" spans="1:2" x14ac:dyDescent="0.2">
      <c r="A26" s="268">
        <v>624</v>
      </c>
      <c r="B26" s="268">
        <v>17.5</v>
      </c>
    </row>
    <row r="27" spans="1:2" x14ac:dyDescent="0.2">
      <c r="A27" s="268">
        <v>654</v>
      </c>
      <c r="B27" s="268">
        <v>17.2</v>
      </c>
    </row>
    <row r="28" spans="1:2" x14ac:dyDescent="0.2">
      <c r="A28" s="268">
        <v>681</v>
      </c>
      <c r="B28" s="268">
        <v>17.2</v>
      </c>
    </row>
    <row r="29" spans="1:2" x14ac:dyDescent="0.2">
      <c r="A29" s="268">
        <v>729</v>
      </c>
      <c r="B29" s="268">
        <v>16.899999999999999</v>
      </c>
    </row>
    <row r="30" spans="1:2" x14ac:dyDescent="0.2">
      <c r="A30" s="268">
        <v>738</v>
      </c>
      <c r="B30" s="268">
        <v>17.100000000000001</v>
      </c>
    </row>
    <row r="31" spans="1:2" x14ac:dyDescent="0.2">
      <c r="A31" s="268">
        <v>761</v>
      </c>
      <c r="B31" s="268">
        <v>16.8</v>
      </c>
    </row>
    <row r="32" spans="1:2" x14ac:dyDescent="0.2">
      <c r="A32" s="268">
        <v>826</v>
      </c>
      <c r="B32" s="268">
        <v>16.399999999999999</v>
      </c>
    </row>
    <row r="33" spans="1:2" x14ac:dyDescent="0.2">
      <c r="A33" s="268">
        <v>844</v>
      </c>
      <c r="B33" s="268">
        <v>16.399999999999999</v>
      </c>
    </row>
    <row r="34" spans="1:2" x14ac:dyDescent="0.2">
      <c r="A34" s="268">
        <v>883</v>
      </c>
      <c r="B34" s="268">
        <v>16.100000000000001</v>
      </c>
    </row>
    <row r="35" spans="1:2" x14ac:dyDescent="0.2">
      <c r="A35" s="268">
        <v>1038</v>
      </c>
      <c r="B35" s="268">
        <v>15.4</v>
      </c>
    </row>
    <row r="36" spans="1:2" x14ac:dyDescent="0.2">
      <c r="A36" s="268">
        <v>1054</v>
      </c>
      <c r="B36" s="268">
        <v>15.3</v>
      </c>
    </row>
    <row r="37" spans="1:2" x14ac:dyDescent="0.2">
      <c r="A37" s="268">
        <v>1211</v>
      </c>
      <c r="B37" s="268">
        <v>14.5</v>
      </c>
    </row>
  </sheetData>
  <pageMargins left="0.78740157499999996" right="0.78740157499999996" top="0.984251969" bottom="0.984251969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Shennongjia</vt:lpstr>
      <vt:lpstr>Longqishan</vt:lpstr>
      <vt:lpstr>Griddata Shennongjia</vt:lpstr>
      <vt:lpstr>Griddata LongXi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Blabla</dc:creator>
  <cp:lastModifiedBy>Cat Weazel</cp:lastModifiedBy>
  <cp:lastPrinted>2011-02-23T20:34:21Z</cp:lastPrinted>
  <dcterms:created xsi:type="dcterms:W3CDTF">1996-10-14T23:33:28Z</dcterms:created>
  <dcterms:modified xsi:type="dcterms:W3CDTF">2011-11-02T17:52:46Z</dcterms:modified>
</cp:coreProperties>
</file>